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OneDrive\Documentos\PFR\"/>
    </mc:Choice>
  </mc:AlternateContent>
  <xr:revisionPtr revIDLastSave="0" documentId="13_ncr:1_{164E017E-6F9A-41E1-AE89-DF6F35847AF9}" xr6:coauthVersionLast="45" xr6:coauthVersionMax="45" xr10:uidLastSave="{00000000-0000-0000-0000-000000000000}"/>
  <bookViews>
    <workbookView xWindow="-120" yWindow="-120" windowWidth="24240" windowHeight="13140" activeTab="3" xr2:uid="{C70FC80B-B347-4506-8C84-A23B496C77CD}"/>
  </bookViews>
  <sheets>
    <sheet name="DIPUTADOS 2017" sheetId="4" r:id="rId1"/>
    <sheet name="RESLTADOS 2020" sheetId="3" r:id="rId2"/>
    <sheet name="PLEBISCITO 2020" sheetId="2" r:id="rId3"/>
    <sheet name="SIMULACION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5" l="1"/>
  <c r="J7" i="4"/>
  <c r="D7" i="4" s="1"/>
  <c r="L7" i="4"/>
  <c r="N7" i="4" s="1"/>
  <c r="P7" i="4" s="1"/>
  <c r="D8" i="4"/>
  <c r="K8" i="4" s="1"/>
  <c r="M8" i="4" s="1"/>
  <c r="O8" i="4" s="1"/>
  <c r="L8" i="4"/>
  <c r="N8" i="4"/>
  <c r="P8" i="4" s="1"/>
  <c r="D9" i="4"/>
  <c r="K9" i="4"/>
  <c r="M9" i="4" s="1"/>
  <c r="O9" i="4" s="1"/>
  <c r="L9" i="4"/>
  <c r="N9" i="4"/>
  <c r="P9" i="4" s="1"/>
  <c r="D10" i="4"/>
  <c r="K10" i="4"/>
  <c r="M10" i="4" s="1"/>
  <c r="O10" i="4" s="1"/>
  <c r="L10" i="4"/>
  <c r="N10" i="4" s="1"/>
  <c r="P10" i="4" s="1"/>
  <c r="D11" i="4"/>
  <c r="K11" i="4" s="1"/>
  <c r="L11" i="4"/>
  <c r="N11" i="4" s="1"/>
  <c r="P11" i="4" s="1"/>
  <c r="M11" i="4"/>
  <c r="O11" i="4" s="1"/>
  <c r="D12" i="4"/>
  <c r="K12" i="4" s="1"/>
  <c r="M12" i="4" s="1"/>
  <c r="O12" i="4" s="1"/>
  <c r="L12" i="4"/>
  <c r="N12" i="4"/>
  <c r="P12" i="4" s="1"/>
  <c r="D13" i="4"/>
  <c r="K13" i="4" s="1"/>
  <c r="M13" i="4" s="1"/>
  <c r="O13" i="4" s="1"/>
  <c r="L13" i="4"/>
  <c r="N13" i="4"/>
  <c r="P13" i="4" s="1"/>
  <c r="D14" i="4"/>
  <c r="K14" i="4" s="1"/>
  <c r="M14" i="4" s="1"/>
  <c r="O14" i="4" s="1"/>
  <c r="L14" i="4"/>
  <c r="N14" i="4" s="1"/>
  <c r="P14" i="4" s="1"/>
  <c r="D15" i="4"/>
  <c r="K15" i="4" s="1"/>
  <c r="M15" i="4" s="1"/>
  <c r="O15" i="4" s="1"/>
  <c r="L15" i="4"/>
  <c r="N15" i="4" s="1"/>
  <c r="P15" i="4" s="1"/>
  <c r="D16" i="4"/>
  <c r="K16" i="4" s="1"/>
  <c r="M16" i="4" s="1"/>
  <c r="O16" i="4" s="1"/>
  <c r="L16" i="4"/>
  <c r="N16" i="4"/>
  <c r="P16" i="4" s="1"/>
  <c r="D17" i="4"/>
  <c r="K17" i="4" s="1"/>
  <c r="M17" i="4" s="1"/>
  <c r="O17" i="4" s="1"/>
  <c r="L17" i="4"/>
  <c r="N17" i="4"/>
  <c r="P17" i="4" s="1"/>
  <c r="D18" i="4"/>
  <c r="K18" i="4"/>
  <c r="M18" i="4" s="1"/>
  <c r="O18" i="4" s="1"/>
  <c r="L18" i="4"/>
  <c r="N18" i="4" s="1"/>
  <c r="P18" i="4"/>
  <c r="D19" i="4"/>
  <c r="K19" i="4" s="1"/>
  <c r="M19" i="4" s="1"/>
  <c r="O19" i="4" s="1"/>
  <c r="L19" i="4"/>
  <c r="N19" i="4" s="1"/>
  <c r="P19" i="4" s="1"/>
  <c r="D20" i="4"/>
  <c r="K20" i="4" s="1"/>
  <c r="M20" i="4" s="1"/>
  <c r="O20" i="4" s="1"/>
  <c r="L20" i="4"/>
  <c r="N20" i="4" s="1"/>
  <c r="P20" i="4" s="1"/>
  <c r="D21" i="4"/>
  <c r="K21" i="4"/>
  <c r="M21" i="4" s="1"/>
  <c r="O21" i="4" s="1"/>
  <c r="L21" i="4"/>
  <c r="N21" i="4" s="1"/>
  <c r="P21" i="4" s="1"/>
  <c r="D22" i="4"/>
  <c r="K22" i="4"/>
  <c r="M22" i="4" s="1"/>
  <c r="O22" i="4" s="1"/>
  <c r="L22" i="4"/>
  <c r="N22" i="4" s="1"/>
  <c r="P22" i="4" s="1"/>
  <c r="D23" i="4"/>
  <c r="K23" i="4" s="1"/>
  <c r="L23" i="4"/>
  <c r="N23" i="4" s="1"/>
  <c r="P23" i="4" s="1"/>
  <c r="M23" i="4"/>
  <c r="O23" i="4" s="1"/>
  <c r="D24" i="4"/>
  <c r="K24" i="4" s="1"/>
  <c r="M24" i="4" s="1"/>
  <c r="O24" i="4" s="1"/>
  <c r="L24" i="4"/>
  <c r="N24" i="4"/>
  <c r="P24" i="4" s="1"/>
  <c r="D25" i="4"/>
  <c r="K25" i="4"/>
  <c r="M25" i="4" s="1"/>
  <c r="O25" i="4" s="1"/>
  <c r="L25" i="4"/>
  <c r="N25" i="4"/>
  <c r="P25" i="4" s="1"/>
  <c r="D26" i="4"/>
  <c r="K26" i="4" s="1"/>
  <c r="M26" i="4" s="1"/>
  <c r="O26" i="4" s="1"/>
  <c r="L26" i="4"/>
  <c r="N26" i="4" s="1"/>
  <c r="P26" i="4"/>
  <c r="D27" i="4"/>
  <c r="K27" i="4" s="1"/>
  <c r="M27" i="4" s="1"/>
  <c r="O27" i="4" s="1"/>
  <c r="L27" i="4"/>
  <c r="N27" i="4" s="1"/>
  <c r="P27" i="4" s="1"/>
  <c r="D28" i="4"/>
  <c r="K28" i="4" s="1"/>
  <c r="M28" i="4" s="1"/>
  <c r="O28" i="4" s="1"/>
  <c r="L28" i="4"/>
  <c r="N28" i="4" s="1"/>
  <c r="P28" i="4" s="1"/>
  <c r="D29" i="4"/>
  <c r="K29" i="4"/>
  <c r="M29" i="4" s="1"/>
  <c r="O29" i="4" s="1"/>
  <c r="L29" i="4"/>
  <c r="N29" i="4" s="1"/>
  <c r="P29" i="4" s="1"/>
  <c r="D30" i="4"/>
  <c r="K30" i="4"/>
  <c r="M30" i="4" s="1"/>
  <c r="O30" i="4" s="1"/>
  <c r="L30" i="4"/>
  <c r="N30" i="4" s="1"/>
  <c r="P30" i="4" s="1"/>
  <c r="D31" i="4"/>
  <c r="K31" i="4" s="1"/>
  <c r="M31" i="4" s="1"/>
  <c r="O31" i="4" s="1"/>
  <c r="L31" i="4"/>
  <c r="N31" i="4" s="1"/>
  <c r="P31" i="4" s="1"/>
  <c r="D32" i="4"/>
  <c r="K32" i="4" s="1"/>
  <c r="M32" i="4" s="1"/>
  <c r="O32" i="4" s="1"/>
  <c r="L32" i="4"/>
  <c r="N32" i="4" s="1"/>
  <c r="P32" i="4" s="1"/>
  <c r="D33" i="4"/>
  <c r="K33" i="4"/>
  <c r="M33" i="4" s="1"/>
  <c r="O33" i="4" s="1"/>
  <c r="L33" i="4"/>
  <c r="N33" i="4" s="1"/>
  <c r="P33" i="4" s="1"/>
  <c r="D34" i="4"/>
  <c r="K34" i="4"/>
  <c r="M34" i="4" s="1"/>
  <c r="O34" i="4" s="1"/>
  <c r="L34" i="4"/>
  <c r="N34" i="4" s="1"/>
  <c r="P34" i="4"/>
  <c r="C35" i="4"/>
  <c r="E35" i="4"/>
  <c r="F35" i="4"/>
  <c r="H35" i="4"/>
  <c r="J35" i="4"/>
  <c r="L35" i="4"/>
  <c r="N35" i="4" s="1"/>
  <c r="D433" i="3"/>
  <c r="C433" i="3"/>
  <c r="D419" i="3"/>
  <c r="C419" i="3"/>
  <c r="D406" i="3"/>
  <c r="C406" i="3"/>
  <c r="D385" i="3"/>
  <c r="C385" i="3"/>
  <c r="D370" i="3"/>
  <c r="C370" i="3"/>
  <c r="D355" i="3"/>
  <c r="C355" i="3"/>
  <c r="D336" i="3"/>
  <c r="C336" i="3"/>
  <c r="D317" i="3"/>
  <c r="C317" i="3"/>
  <c r="D294" i="3"/>
  <c r="C294" i="3"/>
  <c r="D280" i="3"/>
  <c r="C280" i="3"/>
  <c r="D254" i="3"/>
  <c r="C254" i="3"/>
  <c r="D240" i="3"/>
  <c r="C240" i="3"/>
  <c r="D218" i="3"/>
  <c r="C218" i="3"/>
  <c r="D195" i="3"/>
  <c r="C195" i="3"/>
  <c r="D179" i="3"/>
  <c r="C179" i="3"/>
  <c r="D162" i="3"/>
  <c r="C162" i="3"/>
  <c r="D153" i="3"/>
  <c r="C153" i="3"/>
  <c r="D145" i="3"/>
  <c r="C145" i="3"/>
  <c r="D137" i="3"/>
  <c r="C137" i="3"/>
  <c r="D128" i="3"/>
  <c r="C128" i="3"/>
  <c r="D117" i="3"/>
  <c r="C117" i="3"/>
  <c r="D106" i="3"/>
  <c r="C106" i="3"/>
  <c r="D91" i="3"/>
  <c r="C91" i="3"/>
  <c r="D62" i="3"/>
  <c r="C62" i="3"/>
  <c r="D44" i="3"/>
  <c r="C44" i="3"/>
  <c r="D32" i="3"/>
  <c r="C32" i="3"/>
  <c r="D20" i="3"/>
  <c r="C20" i="3"/>
  <c r="D10" i="3"/>
  <c r="C10" i="3"/>
  <c r="C35" i="2"/>
  <c r="J34" i="2"/>
  <c r="G34" i="2"/>
  <c r="I34" i="2" s="1"/>
  <c r="F34" i="2"/>
  <c r="E34" i="2"/>
  <c r="F33" i="2"/>
  <c r="E33" i="2"/>
  <c r="F32" i="2"/>
  <c r="E36" i="5" s="1"/>
  <c r="E32" i="2"/>
  <c r="D32" i="2" s="1"/>
  <c r="F31" i="2"/>
  <c r="E31" i="2"/>
  <c r="F30" i="2"/>
  <c r="E34" i="5" s="1"/>
  <c r="E30" i="2"/>
  <c r="F29" i="2"/>
  <c r="E33" i="5" s="1"/>
  <c r="E29" i="2"/>
  <c r="F28" i="2"/>
  <c r="E32" i="5" s="1"/>
  <c r="E28" i="2"/>
  <c r="F27" i="2"/>
  <c r="E31" i="5" s="1"/>
  <c r="E27" i="2"/>
  <c r="F26" i="2"/>
  <c r="E30" i="5" s="1"/>
  <c r="E26" i="2"/>
  <c r="F25" i="2"/>
  <c r="E29" i="5" s="1"/>
  <c r="E25" i="2"/>
  <c r="F24" i="2"/>
  <c r="E28" i="5" s="1"/>
  <c r="E24" i="2"/>
  <c r="F23" i="2"/>
  <c r="E27" i="5" s="1"/>
  <c r="E23" i="2"/>
  <c r="F22" i="2"/>
  <c r="E22" i="2"/>
  <c r="F21" i="2"/>
  <c r="E25" i="5" s="1"/>
  <c r="E21" i="2"/>
  <c r="F20" i="2"/>
  <c r="E24" i="5" s="1"/>
  <c r="E20" i="2"/>
  <c r="F19" i="2"/>
  <c r="E19" i="2"/>
  <c r="F18" i="2"/>
  <c r="E18" i="2"/>
  <c r="F17" i="2"/>
  <c r="E21" i="5" s="1"/>
  <c r="E17" i="2"/>
  <c r="F16" i="2"/>
  <c r="E20" i="5" s="1"/>
  <c r="E16" i="2"/>
  <c r="F15" i="2"/>
  <c r="E15" i="2"/>
  <c r="F14" i="2"/>
  <c r="E18" i="5" s="1"/>
  <c r="E14" i="2"/>
  <c r="F13" i="2"/>
  <c r="E17" i="5" s="1"/>
  <c r="E13" i="2"/>
  <c r="F12" i="2"/>
  <c r="E16" i="5" s="1"/>
  <c r="E12" i="2"/>
  <c r="F11" i="2"/>
  <c r="E15" i="5" s="1"/>
  <c r="E11" i="2"/>
  <c r="F10" i="2"/>
  <c r="E14" i="5" s="1"/>
  <c r="E10" i="2"/>
  <c r="F9" i="2"/>
  <c r="E13" i="5" s="1"/>
  <c r="E9" i="2"/>
  <c r="F8" i="2"/>
  <c r="E8" i="2"/>
  <c r="F7" i="2"/>
  <c r="E11" i="5" s="1"/>
  <c r="E7" i="2"/>
  <c r="D14" i="2" l="1"/>
  <c r="E19" i="5"/>
  <c r="E23" i="5"/>
  <c r="E35" i="5"/>
  <c r="G14" i="2"/>
  <c r="I14" i="2" s="1"/>
  <c r="C18" i="5"/>
  <c r="D18" i="5" s="1"/>
  <c r="F18" i="5" s="1"/>
  <c r="D22" i="2"/>
  <c r="H22" i="2" s="1"/>
  <c r="J22" i="2" s="1"/>
  <c r="G32" i="2"/>
  <c r="I32" i="2" s="1"/>
  <c r="C36" i="5"/>
  <c r="D36" i="5" s="1"/>
  <c r="F36" i="5" s="1"/>
  <c r="E37" i="5"/>
  <c r="E12" i="5"/>
  <c r="E26" i="5"/>
  <c r="D7" i="2"/>
  <c r="H7" i="2" s="1"/>
  <c r="J7" i="2" s="1"/>
  <c r="D11" i="2"/>
  <c r="H11" i="2" s="1"/>
  <c r="J11" i="2" s="1"/>
  <c r="D15" i="2"/>
  <c r="G15" i="2" s="1"/>
  <c r="I15" i="2" s="1"/>
  <c r="D19" i="2"/>
  <c r="G19" i="2" s="1"/>
  <c r="I19" i="2" s="1"/>
  <c r="E22" i="5"/>
  <c r="E38" i="5"/>
  <c r="D10" i="2"/>
  <c r="D23" i="2"/>
  <c r="H23" i="2" s="1"/>
  <c r="J23" i="2" s="1"/>
  <c r="D29" i="2"/>
  <c r="D26" i="2"/>
  <c r="G10" i="2"/>
  <c r="I10" i="2" s="1"/>
  <c r="D18" i="2"/>
  <c r="H18" i="2" s="1"/>
  <c r="J18" i="2" s="1"/>
  <c r="P35" i="4"/>
  <c r="K7" i="4"/>
  <c r="D35" i="4"/>
  <c r="H19" i="2"/>
  <c r="J19" i="2" s="1"/>
  <c r="D21" i="2"/>
  <c r="D33" i="2"/>
  <c r="E35" i="2"/>
  <c r="D8" i="2"/>
  <c r="D16" i="2"/>
  <c r="D24" i="2"/>
  <c r="D30" i="2"/>
  <c r="D13" i="2"/>
  <c r="D31" i="2"/>
  <c r="D9" i="2"/>
  <c r="D17" i="2"/>
  <c r="D25" i="2"/>
  <c r="D28" i="2"/>
  <c r="H30" i="2"/>
  <c r="J30" i="2" s="1"/>
  <c r="D34" i="2"/>
  <c r="G11" i="2"/>
  <c r="I11" i="2" s="1"/>
  <c r="D12" i="2"/>
  <c r="H14" i="2"/>
  <c r="J14" i="2" s="1"/>
  <c r="D20" i="2"/>
  <c r="G29" i="2"/>
  <c r="I29" i="2" s="1"/>
  <c r="D27" i="2"/>
  <c r="H32" i="2"/>
  <c r="J32" i="2" s="1"/>
  <c r="F35" i="2"/>
  <c r="G24" i="2" l="1"/>
  <c r="I24" i="2" s="1"/>
  <c r="C28" i="5"/>
  <c r="C32" i="5"/>
  <c r="G31" i="2"/>
  <c r="I31" i="2" s="1"/>
  <c r="C35" i="5"/>
  <c r="D35" i="5" s="1"/>
  <c r="F35" i="5" s="1"/>
  <c r="G7" i="2"/>
  <c r="I7" i="2" s="1"/>
  <c r="H29" i="2"/>
  <c r="J29" i="2" s="1"/>
  <c r="C33" i="5"/>
  <c r="C19" i="5"/>
  <c r="D19" i="5" s="1"/>
  <c r="F19" i="5" s="1"/>
  <c r="H18" i="5"/>
  <c r="G36" i="5"/>
  <c r="I36" i="5" s="1"/>
  <c r="H15" i="2"/>
  <c r="J15" i="2" s="1"/>
  <c r="H25" i="2"/>
  <c r="J25" i="2" s="1"/>
  <c r="C29" i="5"/>
  <c r="C17" i="5"/>
  <c r="G16" i="2"/>
  <c r="I16" i="2" s="1"/>
  <c r="C20" i="5"/>
  <c r="G18" i="2"/>
  <c r="I18" i="2" s="1"/>
  <c r="C22" i="5"/>
  <c r="D22" i="5" s="1"/>
  <c r="F22" i="5" s="1"/>
  <c r="G23" i="2"/>
  <c r="I23" i="2" s="1"/>
  <c r="C27" i="5"/>
  <c r="G18" i="5"/>
  <c r="I18" i="5" s="1"/>
  <c r="C38" i="5"/>
  <c r="D38" i="5" s="1"/>
  <c r="F38" i="5" s="1"/>
  <c r="H17" i="2"/>
  <c r="J17" i="2" s="1"/>
  <c r="C21" i="5"/>
  <c r="G30" i="2"/>
  <c r="I30" i="2" s="1"/>
  <c r="C34" i="5"/>
  <c r="G33" i="2"/>
  <c r="I33" i="2" s="1"/>
  <c r="C37" i="5"/>
  <c r="D37" i="5" s="1"/>
  <c r="F37" i="5" s="1"/>
  <c r="C14" i="5"/>
  <c r="C23" i="5"/>
  <c r="D23" i="5" s="1"/>
  <c r="F23" i="5" s="1"/>
  <c r="C15" i="5"/>
  <c r="E39" i="5"/>
  <c r="H27" i="2"/>
  <c r="J27" i="2" s="1"/>
  <c r="C31" i="5"/>
  <c r="H20" i="2"/>
  <c r="J20" i="2" s="1"/>
  <c r="C24" i="5"/>
  <c r="G12" i="2"/>
  <c r="I12" i="2" s="1"/>
  <c r="C16" i="5"/>
  <c r="H9" i="2"/>
  <c r="J9" i="2" s="1"/>
  <c r="C13" i="5"/>
  <c r="G8" i="2"/>
  <c r="I8" i="2" s="1"/>
  <c r="C12" i="5"/>
  <c r="D12" i="5" s="1"/>
  <c r="F12" i="5" s="1"/>
  <c r="H21" i="2"/>
  <c r="J21" i="2" s="1"/>
  <c r="C25" i="5"/>
  <c r="C30" i="5"/>
  <c r="C11" i="5"/>
  <c r="H36" i="5"/>
  <c r="G22" i="2"/>
  <c r="I22" i="2" s="1"/>
  <c r="C26" i="5"/>
  <c r="D26" i="5" s="1"/>
  <c r="F26" i="5" s="1"/>
  <c r="H31" i="2"/>
  <c r="J31" i="2" s="1"/>
  <c r="H10" i="2"/>
  <c r="J10" i="2" s="1"/>
  <c r="H26" i="2"/>
  <c r="J26" i="2" s="1"/>
  <c r="G26" i="2"/>
  <c r="I26" i="2" s="1"/>
  <c r="H24" i="2"/>
  <c r="J24" i="2" s="1"/>
  <c r="K35" i="4"/>
  <c r="M35" i="4" s="1"/>
  <c r="M7" i="4"/>
  <c r="O7" i="4" s="1"/>
  <c r="O35" i="4" s="1"/>
  <c r="G28" i="2"/>
  <c r="I28" i="2" s="1"/>
  <c r="G20" i="2"/>
  <c r="I20" i="2" s="1"/>
  <c r="G13" i="2"/>
  <c r="I13" i="2" s="1"/>
  <c r="H12" i="2"/>
  <c r="J12" i="2" s="1"/>
  <c r="D35" i="2"/>
  <c r="H33" i="2"/>
  <c r="J33" i="2" s="1"/>
  <c r="G25" i="2"/>
  <c r="I25" i="2" s="1"/>
  <c r="G17" i="2"/>
  <c r="I17" i="2" s="1"/>
  <c r="H16" i="2"/>
  <c r="J16" i="2" s="1"/>
  <c r="H13" i="2"/>
  <c r="J13" i="2" s="1"/>
  <c r="G35" i="2"/>
  <c r="G27" i="2"/>
  <c r="I27" i="2" s="1"/>
  <c r="H28" i="2"/>
  <c r="J28" i="2" s="1"/>
  <c r="G9" i="2"/>
  <c r="I9" i="2" s="1"/>
  <c r="H8" i="2"/>
  <c r="J8" i="2" s="1"/>
  <c r="G21" i="2"/>
  <c r="I21" i="2" s="1"/>
  <c r="J18" i="5" l="1"/>
  <c r="K18" i="5" s="1"/>
  <c r="L18" i="5" s="1"/>
  <c r="G38" i="5"/>
  <c r="I38" i="5" s="1"/>
  <c r="G35" i="5"/>
  <c r="I35" i="5" s="1"/>
  <c r="G12" i="5"/>
  <c r="I12" i="5" s="1"/>
  <c r="J36" i="5"/>
  <c r="K36" i="5" s="1"/>
  <c r="L36" i="5" s="1"/>
  <c r="D31" i="5"/>
  <c r="F31" i="5" s="1"/>
  <c r="G31" i="5"/>
  <c r="I31" i="5" s="1"/>
  <c r="H22" i="5"/>
  <c r="H12" i="5"/>
  <c r="D24" i="5"/>
  <c r="F24" i="5" s="1"/>
  <c r="G24" i="5"/>
  <c r="I24" i="5" s="1"/>
  <c r="D14" i="5"/>
  <c r="F14" i="5" s="1"/>
  <c r="G14" i="5"/>
  <c r="I14" i="5" s="1"/>
  <c r="D21" i="5"/>
  <c r="F21" i="5" s="1"/>
  <c r="G21" i="5"/>
  <c r="I21" i="5" s="1"/>
  <c r="D29" i="5"/>
  <c r="F29" i="5" s="1"/>
  <c r="G29" i="5"/>
  <c r="I29" i="5" s="1"/>
  <c r="D28" i="5"/>
  <c r="F28" i="5" s="1"/>
  <c r="G28" i="5"/>
  <c r="I28" i="5" s="1"/>
  <c r="H35" i="2"/>
  <c r="C39" i="5"/>
  <c r="G39" i="5" s="1"/>
  <c r="G23" i="5"/>
  <c r="I23" i="5" s="1"/>
  <c r="D11" i="5"/>
  <c r="G11" i="5"/>
  <c r="I11" i="5" s="1"/>
  <c r="D25" i="5"/>
  <c r="F25" i="5" s="1"/>
  <c r="G25" i="5"/>
  <c r="I25" i="5" s="1"/>
  <c r="D16" i="5"/>
  <c r="F16" i="5" s="1"/>
  <c r="G16" i="5"/>
  <c r="I16" i="5" s="1"/>
  <c r="D34" i="5"/>
  <c r="F34" i="5" s="1"/>
  <c r="G34" i="5"/>
  <c r="I34" i="5" s="1"/>
  <c r="G19" i="5"/>
  <c r="I19" i="5" s="1"/>
  <c r="D27" i="5"/>
  <c r="F27" i="5" s="1"/>
  <c r="G27" i="5"/>
  <c r="I27" i="5" s="1"/>
  <c r="G22" i="5"/>
  <c r="I22" i="5" s="1"/>
  <c r="D32" i="5"/>
  <c r="F32" i="5" s="1"/>
  <c r="G32" i="5"/>
  <c r="I32" i="5" s="1"/>
  <c r="H26" i="5"/>
  <c r="D30" i="5"/>
  <c r="F30" i="5" s="1"/>
  <c r="G30" i="5"/>
  <c r="I30" i="5" s="1"/>
  <c r="D15" i="5"/>
  <c r="F15" i="5" s="1"/>
  <c r="G15" i="5"/>
  <c r="I15" i="5" s="1"/>
  <c r="H19" i="5"/>
  <c r="D33" i="5"/>
  <c r="F33" i="5" s="1"/>
  <c r="G33" i="5"/>
  <c r="I33" i="5" s="1"/>
  <c r="D13" i="5"/>
  <c r="F13" i="5" s="1"/>
  <c r="G13" i="5"/>
  <c r="I13" i="5" s="1"/>
  <c r="H23" i="5"/>
  <c r="H37" i="5"/>
  <c r="H38" i="5"/>
  <c r="G37" i="5"/>
  <c r="I37" i="5" s="1"/>
  <c r="D20" i="5"/>
  <c r="F20" i="5" s="1"/>
  <c r="G20" i="5"/>
  <c r="I20" i="5" s="1"/>
  <c r="D17" i="5"/>
  <c r="F17" i="5" s="1"/>
  <c r="G17" i="5"/>
  <c r="I17" i="5" s="1"/>
  <c r="G26" i="5"/>
  <c r="I26" i="5" s="1"/>
  <c r="H35" i="5"/>
  <c r="J35" i="2"/>
  <c r="I35" i="2"/>
  <c r="J38" i="5" l="1"/>
  <c r="K38" i="5" s="1"/>
  <c r="L38" i="5" s="1"/>
  <c r="J12" i="5"/>
  <c r="K12" i="5" s="1"/>
  <c r="L12" i="5" s="1"/>
  <c r="J35" i="5"/>
  <c r="K35" i="5" s="1"/>
  <c r="L35" i="5" s="1"/>
  <c r="J37" i="5"/>
  <c r="K37" i="5" s="1"/>
  <c r="L37" i="5" s="1"/>
  <c r="J23" i="5"/>
  <c r="K23" i="5" s="1"/>
  <c r="L23" i="5" s="1"/>
  <c r="J22" i="5"/>
  <c r="K22" i="5" s="1"/>
  <c r="L22" i="5" s="1"/>
  <c r="J19" i="5"/>
  <c r="K19" i="5" s="1"/>
  <c r="L19" i="5" s="1"/>
  <c r="J26" i="5"/>
  <c r="K26" i="5" s="1"/>
  <c r="L26" i="5" s="1"/>
  <c r="H25" i="5"/>
  <c r="J25" i="5" s="1"/>
  <c r="K25" i="5" s="1"/>
  <c r="L25" i="5" s="1"/>
  <c r="H17" i="5"/>
  <c r="J17" i="5" s="1"/>
  <c r="K17" i="5" s="1"/>
  <c r="L17" i="5" s="1"/>
  <c r="H28" i="5"/>
  <c r="J28" i="5" s="1"/>
  <c r="K28" i="5" s="1"/>
  <c r="L28" i="5" s="1"/>
  <c r="I39" i="5"/>
  <c r="H33" i="5"/>
  <c r="J33" i="5" s="1"/>
  <c r="K33" i="5" s="1"/>
  <c r="L33" i="5" s="1"/>
  <c r="H15" i="5"/>
  <c r="J15" i="5" s="1"/>
  <c r="K15" i="5" s="1"/>
  <c r="L15" i="5" s="1"/>
  <c r="H34" i="5"/>
  <c r="J34" i="5" s="1"/>
  <c r="K34" i="5" s="1"/>
  <c r="L34" i="5" s="1"/>
  <c r="H21" i="5"/>
  <c r="J21" i="5" s="1"/>
  <c r="K21" i="5" s="1"/>
  <c r="L21" i="5" s="1"/>
  <c r="H24" i="5"/>
  <c r="J24" i="5" s="1"/>
  <c r="K24" i="5" s="1"/>
  <c r="L24" i="5" s="1"/>
  <c r="H20" i="5"/>
  <c r="J20" i="5" s="1"/>
  <c r="K20" i="5" s="1"/>
  <c r="L20" i="5" s="1"/>
  <c r="H27" i="5"/>
  <c r="J27" i="5" s="1"/>
  <c r="K27" i="5" s="1"/>
  <c r="L27" i="5" s="1"/>
  <c r="H13" i="5"/>
  <c r="J13" i="5" s="1"/>
  <c r="K13" i="5" s="1"/>
  <c r="L13" i="5" s="1"/>
  <c r="H30" i="5"/>
  <c r="J30" i="5" s="1"/>
  <c r="K30" i="5" s="1"/>
  <c r="L30" i="5" s="1"/>
  <c r="H32" i="5"/>
  <c r="J32" i="5" s="1"/>
  <c r="K32" i="5" s="1"/>
  <c r="L32" i="5" s="1"/>
  <c r="H16" i="5"/>
  <c r="J16" i="5" s="1"/>
  <c r="K16" i="5" s="1"/>
  <c r="L16" i="5" s="1"/>
  <c r="D39" i="5"/>
  <c r="F39" i="5" s="1"/>
  <c r="F11" i="5"/>
  <c r="H29" i="5"/>
  <c r="J29" i="5" s="1"/>
  <c r="K29" i="5" s="1"/>
  <c r="L29" i="5" s="1"/>
  <c r="H14" i="5"/>
  <c r="J14" i="5" s="1"/>
  <c r="K14" i="5" s="1"/>
  <c r="L14" i="5" s="1"/>
  <c r="H31" i="5"/>
  <c r="J31" i="5" s="1"/>
  <c r="K31" i="5" s="1"/>
  <c r="L31" i="5" s="1"/>
  <c r="H11" i="5" l="1"/>
  <c r="H39" i="5" s="1"/>
  <c r="J11" i="5" l="1"/>
  <c r="K11" i="5" s="1"/>
  <c r="L11" i="5" s="1"/>
</calcChain>
</file>

<file path=xl/sharedStrings.xml><?xml version="1.0" encoding="utf-8"?>
<sst xmlns="http://schemas.openxmlformats.org/spreadsheetml/2006/main" count="471" uniqueCount="413">
  <si>
    <t>DISTRITO</t>
  </si>
  <si>
    <t>TOTAL</t>
  </si>
  <si>
    <t>ELIGE</t>
  </si>
  <si>
    <t>POR PACTOS</t>
  </si>
  <si>
    <t>OPOSICION/DERECHA</t>
  </si>
  <si>
    <t>VOTOS</t>
  </si>
  <si>
    <t xml:space="preserve">        VOTOS</t>
  </si>
  <si>
    <t xml:space="preserve">     PORCENTAJE</t>
  </si>
  <si>
    <t xml:space="preserve">             ELEGIDOS</t>
  </si>
  <si>
    <t>OPOSICION</t>
  </si>
  <si>
    <t>P DERECHA</t>
  </si>
  <si>
    <t>INDEPEND</t>
  </si>
  <si>
    <t>DIPUTADO</t>
  </si>
  <si>
    <t>SUMEMOS</t>
  </si>
  <si>
    <t>TRAB,REVOL.</t>
  </si>
  <si>
    <t>DERECHA</t>
  </si>
  <si>
    <t>SAFIRIO</t>
  </si>
  <si>
    <t xml:space="preserve">                  APRUEBO/RECHAZO</t>
  </si>
  <si>
    <t xml:space="preserve">    VOTOS</t>
  </si>
  <si>
    <t xml:space="preserve">             PORCENTAJE</t>
  </si>
  <si>
    <t xml:space="preserve">            ELEGIDOS</t>
  </si>
  <si>
    <t>APRUEBO</t>
  </si>
  <si>
    <t>RECHAZO</t>
  </si>
  <si>
    <t>DISTRITO/COMUNA</t>
  </si>
  <si>
    <t>DISTRITO 1</t>
  </si>
  <si>
    <t>ARICA</t>
  </si>
  <si>
    <t>CAMARONES</t>
  </si>
  <si>
    <t>GENERAL LAGOS</t>
  </si>
  <si>
    <t>PUTRE</t>
  </si>
  <si>
    <t>DISTRITO 2</t>
  </si>
  <si>
    <t>COLCHANE</t>
  </si>
  <si>
    <t>POZO ALMONTE</t>
  </si>
  <si>
    <t>ALTO HOSPICIO</t>
  </si>
  <si>
    <t>CAMIÑA</t>
  </si>
  <si>
    <t>PICA</t>
  </si>
  <si>
    <t>IQUIQUE</t>
  </si>
  <si>
    <t>HUARA</t>
  </si>
  <si>
    <t>DISTRITO 3</t>
  </si>
  <si>
    <t>CALAMA</t>
  </si>
  <si>
    <t>TALTAL</t>
  </si>
  <si>
    <t>TOCOPILLA</t>
  </si>
  <si>
    <t>OLLAGUE</t>
  </si>
  <si>
    <t>SIERRA GORDA</t>
  </si>
  <si>
    <t>SAN PEDRO DE ATACAMA</t>
  </si>
  <si>
    <t>ANTOFAGASTA</t>
  </si>
  <si>
    <t>MEJILLONES</t>
  </si>
  <si>
    <t>MARIA ELENA</t>
  </si>
  <si>
    <t>DISTRITO 4</t>
  </si>
  <si>
    <t>TIERRA AMARILLA</t>
  </si>
  <si>
    <t>CALDERA</t>
  </si>
  <si>
    <t>HUASCO</t>
  </si>
  <si>
    <t>DIEGO DE ALMAGRO</t>
  </si>
  <si>
    <t>FREIRINA</t>
  </si>
  <si>
    <t>CHAÑARAL</t>
  </si>
  <si>
    <t>VALLENAR</t>
  </si>
  <si>
    <t>ALTO DEL CARMEN</t>
  </si>
  <si>
    <t>COPIAPO</t>
  </si>
  <si>
    <t>DISTRITO 5</t>
  </si>
  <si>
    <t>LOS VILOS</t>
  </si>
  <si>
    <t>LA HIGUERA</t>
  </si>
  <si>
    <t>ILLAPEL</t>
  </si>
  <si>
    <t>RIO HURTADO</t>
  </si>
  <si>
    <t>COMBARBALA</t>
  </si>
  <si>
    <t>COQUIMBO</t>
  </si>
  <si>
    <t>PUNITAQUI</t>
  </si>
  <si>
    <t>LA SERENA</t>
  </si>
  <si>
    <t>CANELA</t>
  </si>
  <si>
    <t>VICUÑA</t>
  </si>
  <si>
    <t>MONTE PATRIA</t>
  </si>
  <si>
    <t>OVALLE</t>
  </si>
  <si>
    <t>PAIHUANO</t>
  </si>
  <si>
    <t>SALAMANCA</t>
  </si>
  <si>
    <t>ANDACOLLO</t>
  </si>
  <si>
    <t>DISTRITO 6</t>
  </si>
  <si>
    <t>SAN FELIPE</t>
  </si>
  <si>
    <t>QUILPUE</t>
  </si>
  <si>
    <t>QUILLOTA</t>
  </si>
  <si>
    <t>PUTAENDO</t>
  </si>
  <si>
    <t>CALLE LARGA</t>
  </si>
  <si>
    <t>HIJUELAS</t>
  </si>
  <si>
    <t>CABILDO</t>
  </si>
  <si>
    <t>PUCHUNCAVI</t>
  </si>
  <si>
    <t>OLMUE</t>
  </si>
  <si>
    <t>LA CRUZ</t>
  </si>
  <si>
    <t>LA LIGUA</t>
  </si>
  <si>
    <t>CALERA</t>
  </si>
  <si>
    <t>LIMACHE</t>
  </si>
  <si>
    <t>NOGALES</t>
  </si>
  <si>
    <t>LOS ANDES</t>
  </si>
  <si>
    <t>ZAPALLAR</t>
  </si>
  <si>
    <t>LLAY-LLAY</t>
  </si>
  <si>
    <t>CATEMU</t>
  </si>
  <si>
    <t>PETORCA</t>
  </si>
  <si>
    <t>RINCONADA</t>
  </si>
  <si>
    <t>VILLA ALEMANA</t>
  </si>
  <si>
    <t>QUINTERO</t>
  </si>
  <si>
    <t>PAPUDO</t>
  </si>
  <si>
    <t>SANTA MARIA</t>
  </si>
  <si>
    <t>PANQUEHUE</t>
  </si>
  <si>
    <t>SAN ESTEBAN</t>
  </si>
  <si>
    <t>DISTRITO 7</t>
  </si>
  <si>
    <t>VALPARAISO</t>
  </si>
  <si>
    <t>ISLA DE PASCUA</t>
  </si>
  <si>
    <t>CONCON</t>
  </si>
  <si>
    <t>JUAN FERNANDEZ</t>
  </si>
  <si>
    <t>SANTO DOMINGO</t>
  </si>
  <si>
    <t>ALGARROBO</t>
  </si>
  <si>
    <t>CARTAGENA</t>
  </si>
  <si>
    <t>EL QUISCO</t>
  </si>
  <si>
    <t>EL TABO</t>
  </si>
  <si>
    <t>CASABLANCA</t>
  </si>
  <si>
    <t>VIÑA DEL MAR</t>
  </si>
  <si>
    <t>SAN ANTONIO</t>
  </si>
  <si>
    <t>DISTRITO 8</t>
  </si>
  <si>
    <t>QUILICURA</t>
  </si>
  <si>
    <t>ESTACION CENTRAL</t>
  </si>
  <si>
    <t>COLINA</t>
  </si>
  <si>
    <t>CERRILLOS</t>
  </si>
  <si>
    <t>MAIPU</t>
  </si>
  <si>
    <t>LAMPA</t>
  </si>
  <si>
    <t>PUDAHUEL</t>
  </si>
  <si>
    <t>TILTIL</t>
  </si>
  <si>
    <t>DISTRITO 9</t>
  </si>
  <si>
    <t>RECOLETA</t>
  </si>
  <si>
    <t>CONCHALI</t>
  </si>
  <si>
    <t>CERRO NAVIA</t>
  </si>
  <si>
    <t>RENCA</t>
  </si>
  <si>
    <t>LO PRADO</t>
  </si>
  <si>
    <t>HUECHURABA</t>
  </si>
  <si>
    <t>QUINTA NORMAL</t>
  </si>
  <si>
    <t>INDEPENDENCIA</t>
  </si>
  <si>
    <t>DISTRITO 10</t>
  </si>
  <si>
    <t>LA GRANJA</t>
  </si>
  <si>
    <t>SANTIAGO</t>
  </si>
  <si>
    <t>MACUL</t>
  </si>
  <si>
    <t>ÑUÑOA</t>
  </si>
  <si>
    <t>PROVIDENCIA</t>
  </si>
  <si>
    <t>SAN JOAQUIN</t>
  </si>
  <si>
    <t>DISTRITO 11</t>
  </si>
  <si>
    <t>LO BARNECHEA</t>
  </si>
  <si>
    <t>LAS CONDES</t>
  </si>
  <si>
    <t>VITACURA</t>
  </si>
  <si>
    <t>PEÑALOLEN</t>
  </si>
  <si>
    <t>LA REINA</t>
  </si>
  <si>
    <t>DISTRITO 12</t>
  </si>
  <si>
    <t>LA PINTANA</t>
  </si>
  <si>
    <t>PIRQUE</t>
  </si>
  <si>
    <t>PUENTE ALTO</t>
  </si>
  <si>
    <t>SAN JOSE DE MAIPO</t>
  </si>
  <si>
    <t>LA FLORIDA</t>
  </si>
  <si>
    <t>DISTRITO 13</t>
  </si>
  <si>
    <t>EL BOSQUE</t>
  </si>
  <si>
    <t>LA CISTERNA</t>
  </si>
  <si>
    <t>PEDRO AGUIRRE CERDA</t>
  </si>
  <si>
    <t>SAN MIGUEL</t>
  </si>
  <si>
    <t>SAN RAMON</t>
  </si>
  <si>
    <t>LO ESPEJO</t>
  </si>
  <si>
    <t>DISTRITO 14</t>
  </si>
  <si>
    <t>MARIA PINTO</t>
  </si>
  <si>
    <t>SAN PEDRO</t>
  </si>
  <si>
    <t>BUIN</t>
  </si>
  <si>
    <t>PADRE HURTADO</t>
  </si>
  <si>
    <t>SAN BERNARDO</t>
  </si>
  <si>
    <t>ISLA DE MAIPO</t>
  </si>
  <si>
    <t>MELIPILLA</t>
  </si>
  <si>
    <t>CALERA DE TANGO</t>
  </si>
  <si>
    <t>EL MONTE</t>
  </si>
  <si>
    <t>TALAGANTE</t>
  </si>
  <si>
    <t>PEÑAFLOR</t>
  </si>
  <si>
    <t>PAINE</t>
  </si>
  <si>
    <t>ALHUE</t>
  </si>
  <si>
    <t>CURACAVI</t>
  </si>
  <si>
    <t>DISTRITO 15</t>
  </si>
  <si>
    <t>MALLOA</t>
  </si>
  <si>
    <t>RENGO</t>
  </si>
  <si>
    <t>COLTAUCO</t>
  </si>
  <si>
    <t>QUINTA DE TILCOCO</t>
  </si>
  <si>
    <t>MOSTAZAL</t>
  </si>
  <si>
    <t>REQUINOA</t>
  </si>
  <si>
    <t>OLIVAR</t>
  </si>
  <si>
    <t>GRANEROS</t>
  </si>
  <si>
    <t>RANCAGUA</t>
  </si>
  <si>
    <t>MACHALI</t>
  </si>
  <si>
    <t>CODEGUA</t>
  </si>
  <si>
    <t>DOÑIHUE</t>
  </si>
  <si>
    <t>COINCO</t>
  </si>
  <si>
    <t>DISTRITO 16</t>
  </si>
  <si>
    <t>PICHIDEGUA</t>
  </si>
  <si>
    <t>NANCAGUA</t>
  </si>
  <si>
    <t>CHIMBARONGO</t>
  </si>
  <si>
    <t>LA ESTRELLA</t>
  </si>
  <si>
    <t>PERALILLO</t>
  </si>
  <si>
    <t>SAN FERNANDO</t>
  </si>
  <si>
    <t>PLACILLA</t>
  </si>
  <si>
    <t>PALMILLA</t>
  </si>
  <si>
    <t>PICHILEMU</t>
  </si>
  <si>
    <t>PUMANQUE</t>
  </si>
  <si>
    <t>NAVIDAD</t>
  </si>
  <si>
    <t>LITUECHE</t>
  </si>
  <si>
    <t>LAS CABRAS</t>
  </si>
  <si>
    <t>SAN VICENTE</t>
  </si>
  <si>
    <t>PAREDONES</t>
  </si>
  <si>
    <t>LOLOL</t>
  </si>
  <si>
    <t>PEUMO</t>
  </si>
  <si>
    <t>SANTA CRUZ</t>
  </si>
  <si>
    <t>MARCHIGUE</t>
  </si>
  <si>
    <t>CHEPICA</t>
  </si>
  <si>
    <t>DISTRITO 17</t>
  </si>
  <si>
    <t>PENCAHUE</t>
  </si>
  <si>
    <t>ROMERAL</t>
  </si>
  <si>
    <t>SAN CLEMENTE</t>
  </si>
  <si>
    <t>MOLINA</t>
  </si>
  <si>
    <t>TENO</t>
  </si>
  <si>
    <t>MAULE</t>
  </si>
  <si>
    <t>SAGRADA FAMILIA</t>
  </si>
  <si>
    <t>CONSTITUCION</t>
  </si>
  <si>
    <t>LICANTEN</t>
  </si>
  <si>
    <t>CUREPTO</t>
  </si>
  <si>
    <t>EMPEDRADO</t>
  </si>
  <si>
    <t>VICHUQUEN</t>
  </si>
  <si>
    <t>SAN RAFAEL</t>
  </si>
  <si>
    <t>CURICO</t>
  </si>
  <si>
    <t>HUALAÑE</t>
  </si>
  <si>
    <t>RIO CLARO</t>
  </si>
  <si>
    <t>PELARCO</t>
  </si>
  <si>
    <t>RAUCO</t>
  </si>
  <si>
    <t>TALCA</t>
  </si>
  <si>
    <t>DISTRITO 18</t>
  </si>
  <si>
    <t>VILLA ALEGRE</t>
  </si>
  <si>
    <t>PELLUHUE</t>
  </si>
  <si>
    <t>CAUQUENES</t>
  </si>
  <si>
    <t>YERBAS BUENAS</t>
  </si>
  <si>
    <t>LONGAVI</t>
  </si>
  <si>
    <t>CHANCO</t>
  </si>
  <si>
    <t>LINARES</t>
  </si>
  <si>
    <t>SAN JAVIER</t>
  </si>
  <si>
    <t>PARRAL</t>
  </si>
  <si>
    <t>COLBUN</t>
  </si>
  <si>
    <t>RETIRO</t>
  </si>
  <si>
    <t>DISTRITO 19</t>
  </si>
  <si>
    <t>TREGUACO</t>
  </si>
  <si>
    <t>COIHUECO</t>
  </si>
  <si>
    <t>NINHUE</t>
  </si>
  <si>
    <t>CHILLAN VIEJO</t>
  </si>
  <si>
    <t>SAN IGNACIO</t>
  </si>
  <si>
    <t>CHILLAN</t>
  </si>
  <si>
    <t>QUIRIHUE</t>
  </si>
  <si>
    <t>YUNGAY</t>
  </si>
  <si>
    <t>SAN NICOLAS</t>
  </si>
  <si>
    <t>COBQUECURA</t>
  </si>
  <si>
    <t>BULNES</t>
  </si>
  <si>
    <t>QUILLON</t>
  </si>
  <si>
    <t>SAN FABIAN</t>
  </si>
  <si>
    <t>PEMUCO</t>
  </si>
  <si>
    <t>PINTO</t>
  </si>
  <si>
    <t>SAN CARLOS</t>
  </si>
  <si>
    <t>COELEMU</t>
  </si>
  <si>
    <t>RANQUIL</t>
  </si>
  <si>
    <t>ÑIQUEN</t>
  </si>
  <si>
    <t>EL CARMEN</t>
  </si>
  <si>
    <t>PORTEZUELO</t>
  </si>
  <si>
    <t>CABRERO</t>
  </si>
  <si>
    <t>YUMBEL</t>
  </si>
  <si>
    <t>DISTRITO 20</t>
  </si>
  <si>
    <t>SAN PEDRO DE LA PAZ</t>
  </si>
  <si>
    <t>TALCAHUANO</t>
  </si>
  <si>
    <t>CHIGUAYANTE</t>
  </si>
  <si>
    <t>TOME</t>
  </si>
  <si>
    <t>HUALPEN</t>
  </si>
  <si>
    <t>SANTA JUANA</t>
  </si>
  <si>
    <t>HUALQUI</t>
  </si>
  <si>
    <t>PENCO</t>
  </si>
  <si>
    <t>FLORIDA</t>
  </si>
  <si>
    <t>CONCEPCION</t>
  </si>
  <si>
    <t>CORONEL</t>
  </si>
  <si>
    <t>DISTRITO 21</t>
  </si>
  <si>
    <t>ARAUCO</t>
  </si>
  <si>
    <t>LOTA</t>
  </si>
  <si>
    <t>QUILACO</t>
  </si>
  <si>
    <t>ALTO BIOBIO</t>
  </si>
  <si>
    <t>LAJA</t>
  </si>
  <si>
    <t>SANTA BARBARA</t>
  </si>
  <si>
    <t>CURANILAHUE</t>
  </si>
  <si>
    <t>TUCAPEL</t>
  </si>
  <si>
    <t>MULCHEN</t>
  </si>
  <si>
    <t>CAÑETE</t>
  </si>
  <si>
    <t>LOS ALAMOS</t>
  </si>
  <si>
    <t>LOS ANGELES</t>
  </si>
  <si>
    <t>TIRUA</t>
  </si>
  <si>
    <t>LEBU</t>
  </si>
  <si>
    <t>SAN ROSENDO</t>
  </si>
  <si>
    <t>CONTULMO</t>
  </si>
  <si>
    <t>NEGRETE</t>
  </si>
  <si>
    <t>NACIMIENTO</t>
  </si>
  <si>
    <t>ANTUCO</t>
  </si>
  <si>
    <t>QUILLECO</t>
  </si>
  <si>
    <t>DISTRITO 22</t>
  </si>
  <si>
    <t>LOS SAUCES</t>
  </si>
  <si>
    <t>LAUTARO</t>
  </si>
  <si>
    <t>PUREN</t>
  </si>
  <si>
    <t>LUMACO</t>
  </si>
  <si>
    <t>LONQUIMAY</t>
  </si>
  <si>
    <t>COLLIPULLI</t>
  </si>
  <si>
    <t>TRAIGUEN</t>
  </si>
  <si>
    <t>CURACAUTIN</t>
  </si>
  <si>
    <t>MELIPEUCO</t>
  </si>
  <si>
    <t>VILCUN</t>
  </si>
  <si>
    <t>VICTORIA</t>
  </si>
  <si>
    <t>RENAICO</t>
  </si>
  <si>
    <t>GALVARINO</t>
  </si>
  <si>
    <t>PERQUENCO</t>
  </si>
  <si>
    <t>ANGOL</t>
  </si>
  <si>
    <t>ERCILLA</t>
  </si>
  <si>
    <t>DISTRITO 23</t>
  </si>
  <si>
    <t>CHOLCHOL</t>
  </si>
  <si>
    <t>CUNCO</t>
  </si>
  <si>
    <t>TEMUCO</t>
  </si>
  <si>
    <t>CARAHUE</t>
  </si>
  <si>
    <t>NUEVA IMPERIAL</t>
  </si>
  <si>
    <t>SAAVEDRA</t>
  </si>
  <si>
    <t>PUCON</t>
  </si>
  <si>
    <t>VILLARRICA</t>
  </si>
  <si>
    <t>PADRE LAS CASAS</t>
  </si>
  <si>
    <t>GORBEA</t>
  </si>
  <si>
    <t>TOLTEN</t>
  </si>
  <si>
    <t>CURARREHUE</t>
  </si>
  <si>
    <t>LONCOCHE</t>
  </si>
  <si>
    <t>PITRUFQUEN</t>
  </si>
  <si>
    <t>FREIRE</t>
  </si>
  <si>
    <t>TEODORO SCHMIDT</t>
  </si>
  <si>
    <t>DISTRITO 24</t>
  </si>
  <si>
    <t>MAFIL</t>
  </si>
  <si>
    <t>RIO BUENO</t>
  </si>
  <si>
    <t>PANGUIPULLI</t>
  </si>
  <si>
    <t>MARIQUINA</t>
  </si>
  <si>
    <t>LANCO</t>
  </si>
  <si>
    <t>LA UNION</t>
  </si>
  <si>
    <t>PAILLACO</t>
  </si>
  <si>
    <t>VALDIVIA</t>
  </si>
  <si>
    <t>LOS LAGOS</t>
  </si>
  <si>
    <t>FUTRONO</t>
  </si>
  <si>
    <t>LAGO RANCO</t>
  </si>
  <si>
    <t>CORRAL</t>
  </si>
  <si>
    <t>DISTRITO 25</t>
  </si>
  <si>
    <t>PURRANQUE</t>
  </si>
  <si>
    <t>FRESIA</t>
  </si>
  <si>
    <t>SAN JUAN DE LA COSTA</t>
  </si>
  <si>
    <t>LLANQUIHUE</t>
  </si>
  <si>
    <t>SAN PABLO</t>
  </si>
  <si>
    <t>PUERTO OCTAY</t>
  </si>
  <si>
    <t>LOS MUERMOS</t>
  </si>
  <si>
    <t>PUYEHUE</t>
  </si>
  <si>
    <t>PUERTO VARAS</t>
  </si>
  <si>
    <t>RIO NEGRO</t>
  </si>
  <si>
    <t>FRUTILLAR</t>
  </si>
  <si>
    <t>OSORNO</t>
  </si>
  <si>
    <t>DISTRITO 26</t>
  </si>
  <si>
    <t>HUALAIHUE</t>
  </si>
  <si>
    <t>QUEILEN</t>
  </si>
  <si>
    <t>CALBUCO</t>
  </si>
  <si>
    <t>CASTRO</t>
  </si>
  <si>
    <t>QUINCHAO</t>
  </si>
  <si>
    <t>CHAITEN</t>
  </si>
  <si>
    <t>QUEMCHI</t>
  </si>
  <si>
    <t>COCHAMO</t>
  </si>
  <si>
    <t>CURACO DE VELEZ</t>
  </si>
  <si>
    <t>MAULLIN</t>
  </si>
  <si>
    <t>CHONCHI</t>
  </si>
  <si>
    <t>PUQUELDON</t>
  </si>
  <si>
    <t>PALENA</t>
  </si>
  <si>
    <t>ANCUD</t>
  </si>
  <si>
    <t>DALCAHUE</t>
  </si>
  <si>
    <t>PUERTO MONTT</t>
  </si>
  <si>
    <t>FUTALEUFU</t>
  </si>
  <si>
    <t>QUELLON</t>
  </si>
  <si>
    <t>DISTRITO 27</t>
  </si>
  <si>
    <t>RIO IBAÑEZ</t>
  </si>
  <si>
    <t>TORTEL</t>
  </si>
  <si>
    <t>O'HIGGINS</t>
  </si>
  <si>
    <t>AISEN</t>
  </si>
  <si>
    <t>LAGO VERDE</t>
  </si>
  <si>
    <t>COCHRANE</t>
  </si>
  <si>
    <t>COYHAIQUE</t>
  </si>
  <si>
    <t>GUAITECAS</t>
  </si>
  <si>
    <t>CISNES</t>
  </si>
  <si>
    <t>CHILE CHICO</t>
  </si>
  <si>
    <t>DISTRITO 28</t>
  </si>
  <si>
    <t>PUNTA ARENAS</t>
  </si>
  <si>
    <t>RIO VERDE</t>
  </si>
  <si>
    <t>LAGUNA BLANCA</t>
  </si>
  <si>
    <t>PRIMAVERA</t>
  </si>
  <si>
    <t>TORRES DEL PAINE</t>
  </si>
  <si>
    <t>CABO DE HORNOS</t>
  </si>
  <si>
    <t>ANTARTICA</t>
  </si>
  <si>
    <t>NATALES</t>
  </si>
  <si>
    <t>TIMAUKEL</t>
  </si>
  <si>
    <t>PORVENIR</t>
  </si>
  <si>
    <t>SAN GREGORIO</t>
  </si>
  <si>
    <t>RIESGO</t>
  </si>
  <si>
    <t>CONSTITUYENTES QUE SE ELIGEN SI OPOSICION CON LISTA UNICA MANTINE VOTACION DE DIPUTADOS DE 2017</t>
  </si>
  <si>
    <t>DERECHA RECUPERA LA VOTACION DE 2017 EN DISTRITOS DONDE RECHAZO FUE MENOR</t>
  </si>
  <si>
    <t>PROYECCION</t>
  </si>
  <si>
    <t xml:space="preserve">      CON LISTA UNICA</t>
  </si>
  <si>
    <t xml:space="preserve"> SE MANTINE VOTACION TOTAL 2020</t>
  </si>
  <si>
    <t xml:space="preserve">              ELECTOS</t>
  </si>
  <si>
    <t>SE PIERDE ELECTOS SI UNA LISTA SACA</t>
  </si>
  <si>
    <t>MAYOR % INDICADO SOBRE VOTACION</t>
  </si>
  <si>
    <t xml:space="preserve">          SUPUESTO DE SIMULACION 1:</t>
  </si>
  <si>
    <t xml:space="preserve">          SUPUESTO DE SIMULACION 2:</t>
  </si>
  <si>
    <t xml:space="preserve">                         SIMULACION DE VOTACION Y ELECTOS CON LISTA UNICA Y  RIESGO CON 2 LISTAS</t>
  </si>
  <si>
    <t xml:space="preserve">             RESULTADOS DEL PLEBISCITO 2020</t>
  </si>
  <si>
    <t xml:space="preserve">       CONSTITUYENTES QUE SE ELIGEN SI OPOSICION MANTINE CON LISTA UNICA VOTACION DE APRUEBO 2020</t>
  </si>
  <si>
    <t>CON 2 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</si>
</sst>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41" fontId="0" fillId="0" borderId="0" xfId="1" applyFont="1"/>
    <xf numFmtId="10" fontId="0" fillId="0" borderId="0" xfId="2" applyNumberFormat="1" applyFont="1"/>
    <xf numFmtId="41" fontId="0" fillId="0" borderId="1" xfId="1" applyFont="1" applyBorder="1"/>
    <xf numFmtId="41" fontId="0" fillId="0" borderId="2" xfId="1" applyFont="1" applyBorder="1"/>
    <xf numFmtId="41" fontId="0" fillId="0" borderId="3" xfId="1" applyFont="1" applyBorder="1"/>
    <xf numFmtId="41" fontId="0" fillId="0" borderId="4" xfId="1" applyFont="1" applyBorder="1"/>
    <xf numFmtId="41" fontId="0" fillId="0" borderId="5" xfId="1" applyFont="1" applyBorder="1"/>
    <xf numFmtId="41" fontId="0" fillId="0" borderId="6" xfId="1" applyFont="1" applyBorder="1"/>
    <xf numFmtId="41" fontId="0" fillId="0" borderId="0" xfId="1" applyFont="1" applyBorder="1"/>
    <xf numFmtId="41" fontId="0" fillId="0" borderId="7" xfId="1" applyFont="1" applyBorder="1"/>
    <xf numFmtId="41" fontId="0" fillId="0" borderId="8" xfId="1" applyFont="1" applyBorder="1"/>
    <xf numFmtId="41" fontId="0" fillId="0" borderId="9" xfId="1" applyFont="1" applyBorder="1"/>
    <xf numFmtId="41" fontId="0" fillId="0" borderId="10" xfId="1" applyFont="1" applyBorder="1"/>
    <xf numFmtId="41" fontId="0" fillId="0" borderId="11" xfId="1" applyFont="1" applyBorder="1"/>
    <xf numFmtId="41" fontId="0" fillId="0" borderId="12" xfId="1" applyFont="1" applyBorder="1"/>
    <xf numFmtId="10" fontId="0" fillId="0" borderId="13" xfId="2" applyNumberFormat="1" applyFont="1" applyBorder="1"/>
    <xf numFmtId="10" fontId="0" fillId="0" borderId="0" xfId="2" applyNumberFormat="1" applyFont="1" applyBorder="1"/>
    <xf numFmtId="41" fontId="0" fillId="0" borderId="14" xfId="1" applyFont="1" applyBorder="1"/>
    <xf numFmtId="41" fontId="0" fillId="0" borderId="13" xfId="1" applyFont="1" applyBorder="1"/>
    <xf numFmtId="41" fontId="2" fillId="0" borderId="3" xfId="1" applyFont="1" applyBorder="1"/>
    <xf numFmtId="41" fontId="2" fillId="0" borderId="4" xfId="1" applyFont="1" applyBorder="1"/>
    <xf numFmtId="41" fontId="2" fillId="0" borderId="7" xfId="1" applyFont="1" applyBorder="1"/>
    <xf numFmtId="41" fontId="2" fillId="0" borderId="8" xfId="1" applyFont="1" applyBorder="1"/>
    <xf numFmtId="41" fontId="2" fillId="0" borderId="9" xfId="1" applyFont="1" applyBorder="1"/>
    <xf numFmtId="41" fontId="2" fillId="0" borderId="10" xfId="1" applyFont="1" applyBorder="1"/>
    <xf numFmtId="10" fontId="2" fillId="0" borderId="10" xfId="2" applyNumberFormat="1" applyFont="1" applyBorder="1"/>
    <xf numFmtId="10" fontId="2" fillId="0" borderId="4" xfId="2" applyNumberFormat="1" applyFont="1" applyBorder="1"/>
    <xf numFmtId="41" fontId="2" fillId="0" borderId="5" xfId="1" applyFont="1" applyBorder="1"/>
    <xf numFmtId="41" fontId="2" fillId="0" borderId="0" xfId="1" applyFont="1" applyBorder="1"/>
    <xf numFmtId="10" fontId="2" fillId="0" borderId="0" xfId="2" applyNumberFormat="1" applyFont="1" applyBorder="1"/>
    <xf numFmtId="41" fontId="0" fillId="0" borderId="15" xfId="1" applyFont="1" applyBorder="1"/>
    <xf numFmtId="41" fontId="0" fillId="0" borderId="16" xfId="1" applyFont="1" applyBorder="1"/>
    <xf numFmtId="10" fontId="0" fillId="0" borderId="8" xfId="2" applyNumberFormat="1" applyFont="1" applyBorder="1"/>
    <xf numFmtId="0" fontId="2" fillId="0" borderId="0" xfId="0" applyFont="1"/>
    <xf numFmtId="10" fontId="0" fillId="0" borderId="1" xfId="2" applyNumberFormat="1" applyFont="1" applyBorder="1"/>
    <xf numFmtId="10" fontId="0" fillId="0" borderId="11" xfId="2" applyNumberFormat="1" applyFont="1" applyBorder="1"/>
    <xf numFmtId="10" fontId="0" fillId="0" borderId="6" xfId="2" applyNumberFormat="1" applyFont="1" applyBorder="1"/>
    <xf numFmtId="10" fontId="0" fillId="0" borderId="14" xfId="2" applyNumberFormat="1" applyFont="1" applyBorder="1"/>
    <xf numFmtId="10" fontId="0" fillId="0" borderId="7" xfId="2" applyNumberFormat="1" applyFont="1" applyBorder="1"/>
    <xf numFmtId="10" fontId="0" fillId="0" borderId="9" xfId="2" applyNumberFormat="1" applyFont="1" applyBorder="1"/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18" xfId="2" applyNumberFormat="1" applyFont="1" applyBorder="1" applyAlignment="1">
      <alignment horizontal="center"/>
    </xf>
    <xf numFmtId="10" fontId="0" fillId="0" borderId="19" xfId="2" applyNumberFormat="1" applyFont="1" applyBorder="1" applyAlignment="1">
      <alignment horizontal="center"/>
    </xf>
    <xf numFmtId="10" fontId="0" fillId="0" borderId="14" xfId="2" applyNumberFormat="1" applyFont="1" applyBorder="1" applyAlignment="1">
      <alignment horizontal="center"/>
    </xf>
    <xf numFmtId="10" fontId="0" fillId="0" borderId="9" xfId="2" applyNumberFormat="1" applyFont="1" applyBorder="1" applyAlignment="1">
      <alignment horizontal="center"/>
    </xf>
    <xf numFmtId="0" fontId="0" fillId="0" borderId="0" xfId="0" applyFill="1"/>
    <xf numFmtId="10" fontId="2" fillId="0" borderId="3" xfId="2" applyNumberFormat="1" applyFont="1" applyBorder="1"/>
    <xf numFmtId="10" fontId="2" fillId="0" borderId="5" xfId="2" applyNumberFormat="1" applyFont="1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0" fillId="0" borderId="17" xfId="0" applyBorder="1"/>
    <xf numFmtId="10" fontId="1" fillId="0" borderId="1" xfId="2" applyNumberFormat="1" applyFont="1" applyBorder="1"/>
    <xf numFmtId="10" fontId="1" fillId="0" borderId="2" xfId="2" applyNumberFormat="1" applyFont="1" applyBorder="1"/>
    <xf numFmtId="10" fontId="2" fillId="0" borderId="11" xfId="2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Font="1" applyBorder="1"/>
    <xf numFmtId="0" fontId="0" fillId="0" borderId="5" xfId="0" applyFont="1" applyBorder="1"/>
    <xf numFmtId="0" fontId="3" fillId="0" borderId="3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41" fontId="2" fillId="0" borderId="14" xfId="1" applyFont="1" applyBorder="1"/>
    <xf numFmtId="0" fontId="0" fillId="0" borderId="6" xfId="0" applyFill="1" applyBorder="1"/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s-prestamo%20(Autoguardado)(Recuperado%20autom&#225;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  <sheetName val="cruz blanca"/>
      <sheetName val="deuda ITAU"/>
      <sheetName val="% MINIMO"/>
      <sheetName val="LISTA UNICA"/>
      <sheetName val="VOTACIÓN 2020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65601</v>
          </cell>
          <cell r="C8">
            <v>20257</v>
          </cell>
        </row>
        <row r="18">
          <cell r="B18">
            <v>98408</v>
          </cell>
          <cell r="C18">
            <v>26145</v>
          </cell>
        </row>
        <row r="30">
          <cell r="B30">
            <v>195864</v>
          </cell>
          <cell r="C30">
            <v>36752</v>
          </cell>
        </row>
        <row r="42">
          <cell r="B42">
            <v>99326</v>
          </cell>
          <cell r="C42">
            <v>15792</v>
          </cell>
        </row>
        <row r="60">
          <cell r="B60">
            <v>244811</v>
          </cell>
          <cell r="C60">
            <v>44642</v>
          </cell>
        </row>
        <row r="89">
          <cell r="B89">
            <v>343208</v>
          </cell>
          <cell r="C89">
            <v>80783</v>
          </cell>
        </row>
        <row r="104">
          <cell r="B104">
            <v>332050</v>
          </cell>
          <cell r="C104">
            <v>94093</v>
          </cell>
        </row>
        <row r="115">
          <cell r="B115">
            <v>518538</v>
          </cell>
          <cell r="C115">
            <v>94927</v>
          </cell>
        </row>
        <row r="126">
          <cell r="B126">
            <v>393046</v>
          </cell>
          <cell r="C126">
            <v>66103</v>
          </cell>
        </row>
        <row r="135">
          <cell r="B135">
            <v>413970</v>
          </cell>
          <cell r="C135">
            <v>116219</v>
          </cell>
        </row>
        <row r="143">
          <cell r="B143">
            <v>250581</v>
          </cell>
          <cell r="C143">
            <v>203734</v>
          </cell>
        </row>
        <row r="151">
          <cell r="B151">
            <v>434384</v>
          </cell>
          <cell r="C151">
            <v>68038</v>
          </cell>
        </row>
        <row r="160">
          <cell r="B160">
            <v>279600</v>
          </cell>
          <cell r="C160">
            <v>48587</v>
          </cell>
        </row>
        <row r="177">
          <cell r="B177">
            <v>334160</v>
          </cell>
          <cell r="C177">
            <v>67644</v>
          </cell>
        </row>
        <row r="193">
          <cell r="B193">
            <v>193111</v>
          </cell>
          <cell r="C193">
            <v>42129</v>
          </cell>
        </row>
        <row r="216">
          <cell r="B216">
            <v>120761</v>
          </cell>
          <cell r="C216">
            <v>29219</v>
          </cell>
        </row>
        <row r="238">
          <cell r="B238">
            <v>218199</v>
          </cell>
          <cell r="C238">
            <v>62603</v>
          </cell>
        </row>
        <row r="252">
          <cell r="B252">
            <v>81403</v>
          </cell>
          <cell r="C252">
            <v>33783</v>
          </cell>
        </row>
        <row r="278">
          <cell r="B278">
            <v>137412</v>
          </cell>
          <cell r="C278">
            <v>58411</v>
          </cell>
        </row>
        <row r="292">
          <cell r="B292">
            <v>312763</v>
          </cell>
          <cell r="C292">
            <v>98075</v>
          </cell>
        </row>
        <row r="315">
          <cell r="B315">
            <v>139183</v>
          </cell>
          <cell r="C315">
            <v>62979</v>
          </cell>
        </row>
        <row r="334">
          <cell r="B334">
            <v>63572</v>
          </cell>
          <cell r="C334">
            <v>37653</v>
          </cell>
        </row>
        <row r="353">
          <cell r="B353">
            <v>169179</v>
          </cell>
          <cell r="C353">
            <v>77807</v>
          </cell>
        </row>
        <row r="368">
          <cell r="B368">
            <v>117311</v>
          </cell>
          <cell r="C368">
            <v>39666</v>
          </cell>
        </row>
        <row r="383">
          <cell r="B383">
            <v>102403</v>
          </cell>
          <cell r="C383">
            <v>42890</v>
          </cell>
        </row>
        <row r="404">
          <cell r="B404">
            <v>129149</v>
          </cell>
          <cell r="C404">
            <v>37844</v>
          </cell>
        </row>
        <row r="417">
          <cell r="B417">
            <v>29592</v>
          </cell>
          <cell r="C417">
            <v>8661</v>
          </cell>
        </row>
        <row r="431">
          <cell r="B431">
            <v>52505</v>
          </cell>
          <cell r="C431">
            <v>13263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4DBA-0D8A-4111-A0CF-B42D8C7B3BEE}">
  <dimension ref="B1:P35"/>
  <sheetViews>
    <sheetView workbookViewId="0">
      <selection activeCell="A13" sqref="A13"/>
    </sheetView>
  </sheetViews>
  <sheetFormatPr baseColWidth="10" defaultRowHeight="15" x14ac:dyDescent="0.25"/>
  <sheetData>
    <row r="1" spans="2:16" ht="15.75" thickBot="1" x14ac:dyDescent="0.3"/>
    <row r="2" spans="2:16" s="34" customFormat="1" ht="15.75" thickBot="1" x14ac:dyDescent="0.3">
      <c r="E2" s="57" t="s">
        <v>399</v>
      </c>
      <c r="F2" s="60"/>
      <c r="G2" s="60"/>
      <c r="H2" s="60"/>
      <c r="I2" s="60"/>
      <c r="J2" s="60"/>
      <c r="K2" s="60"/>
      <c r="L2" s="60"/>
      <c r="M2" s="61"/>
    </row>
    <row r="3" spans="2:16" ht="15.75" thickBot="1" x14ac:dyDescent="0.3"/>
    <row r="4" spans="2:16" ht="15.75" thickBot="1" x14ac:dyDescent="0.3">
      <c r="B4" s="3" t="s">
        <v>0</v>
      </c>
      <c r="C4" s="4" t="s">
        <v>2</v>
      </c>
      <c r="D4" s="5"/>
      <c r="E4" s="6"/>
      <c r="F4" s="6" t="s">
        <v>3</v>
      </c>
      <c r="G4" s="6"/>
      <c r="H4" s="6"/>
      <c r="I4" s="7"/>
      <c r="J4" s="5"/>
      <c r="K4" s="6"/>
      <c r="L4" s="6" t="s">
        <v>4</v>
      </c>
      <c r="M4" s="6"/>
      <c r="N4" s="6"/>
      <c r="O4" s="6"/>
      <c r="P4" s="7"/>
    </row>
    <row r="5" spans="2:16" ht="15.75" thickBot="1" x14ac:dyDescent="0.3">
      <c r="B5" s="8"/>
      <c r="C5" s="9"/>
      <c r="D5" s="10"/>
      <c r="E5" s="11"/>
      <c r="F5" s="11" t="s">
        <v>5</v>
      </c>
      <c r="G5" s="11"/>
      <c r="H5" s="11"/>
      <c r="I5" s="12"/>
      <c r="J5" s="10"/>
      <c r="K5" s="11" t="s">
        <v>6</v>
      </c>
      <c r="L5" s="11"/>
      <c r="M5" s="5" t="s">
        <v>7</v>
      </c>
      <c r="N5" s="7"/>
      <c r="O5" s="11" t="s">
        <v>8</v>
      </c>
      <c r="P5" s="12"/>
    </row>
    <row r="6" spans="2:16" ht="15.75" thickBot="1" x14ac:dyDescent="0.3">
      <c r="B6" s="10"/>
      <c r="C6" s="11"/>
      <c r="D6" s="10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2" t="s">
        <v>14</v>
      </c>
      <c r="J6" s="10" t="s">
        <v>1</v>
      </c>
      <c r="K6" s="11" t="s">
        <v>9</v>
      </c>
      <c r="L6" s="11" t="s">
        <v>15</v>
      </c>
      <c r="M6" s="13" t="s">
        <v>9</v>
      </c>
      <c r="N6" s="11" t="s">
        <v>15</v>
      </c>
      <c r="O6" s="13" t="s">
        <v>9</v>
      </c>
      <c r="P6" s="12" t="s">
        <v>15</v>
      </c>
    </row>
    <row r="7" spans="2:16" x14ac:dyDescent="0.25">
      <c r="B7" s="3">
        <v>1</v>
      </c>
      <c r="C7" s="14">
        <v>3</v>
      </c>
      <c r="D7" s="3">
        <f>J7-E7-F7-H7-I7</f>
        <v>56034</v>
      </c>
      <c r="E7" s="4">
        <v>15164</v>
      </c>
      <c r="F7" s="4"/>
      <c r="G7" s="4"/>
      <c r="H7" s="4"/>
      <c r="I7" s="14"/>
      <c r="J7" s="9">
        <f>71198</f>
        <v>71198</v>
      </c>
      <c r="K7" s="15">
        <f>D7+F7+I7</f>
        <v>56034</v>
      </c>
      <c r="L7" s="9">
        <f>E7+H7</f>
        <v>15164</v>
      </c>
      <c r="M7" s="16">
        <f>K7/J7</f>
        <v>0.78701648922722545</v>
      </c>
      <c r="N7" s="17">
        <f>L7/J7</f>
        <v>0.21298351077277453</v>
      </c>
      <c r="O7" s="15">
        <f>IF(M7&gt;3/4,3,IF(M7&gt;2/4,2,IF(M7&gt;1/4,1,0)))</f>
        <v>3</v>
      </c>
      <c r="P7" s="18">
        <f>IF(N7&gt;3/4,3,IF(N7&gt;2/4,2,IF(N7&gt;1/4,1,0)))</f>
        <v>0</v>
      </c>
    </row>
    <row r="8" spans="2:16" x14ac:dyDescent="0.25">
      <c r="B8" s="8">
        <v>2</v>
      </c>
      <c r="C8" s="18">
        <v>3</v>
      </c>
      <c r="D8" s="8">
        <f>J8-E8-F8-H8-I8</f>
        <v>45196</v>
      </c>
      <c r="E8" s="9">
        <v>38960</v>
      </c>
      <c r="F8" s="9">
        <v>3746</v>
      </c>
      <c r="G8" s="9"/>
      <c r="H8" s="9">
        <v>2504</v>
      </c>
      <c r="I8" s="18"/>
      <c r="J8" s="9">
        <v>90406</v>
      </c>
      <c r="K8" s="19">
        <f>D8+F8+I8</f>
        <v>48942</v>
      </c>
      <c r="L8" s="9">
        <f>E8+H8</f>
        <v>41464</v>
      </c>
      <c r="M8" s="16">
        <f>K8/J8</f>
        <v>0.54135787447735773</v>
      </c>
      <c r="N8" s="17">
        <f>L8/J8</f>
        <v>0.45864212552264233</v>
      </c>
      <c r="O8" s="19">
        <f>IF(M8&gt;3/4,3,IF(M8&gt;2/4,2,IF(M8&gt;1/4,1,0)))</f>
        <v>2</v>
      </c>
      <c r="P8" s="18">
        <f>IF(N8&gt;3/4,3,IF(N8&gt;2/4,2,IF(N8&gt;1/4,1,0)))</f>
        <v>1</v>
      </c>
    </row>
    <row r="9" spans="2:16" x14ac:dyDescent="0.25">
      <c r="B9" s="8">
        <v>3</v>
      </c>
      <c r="C9" s="18">
        <v>5</v>
      </c>
      <c r="D9" s="8">
        <f>J9-E9-F9-H9-I9</f>
        <v>93661</v>
      </c>
      <c r="E9" s="9">
        <v>55394</v>
      </c>
      <c r="F9" s="9"/>
      <c r="G9" s="9"/>
      <c r="H9" s="9">
        <v>8659</v>
      </c>
      <c r="I9" s="18">
        <v>4661</v>
      </c>
      <c r="J9" s="9">
        <v>162375</v>
      </c>
      <c r="K9" s="19">
        <f>D9+F9+I9</f>
        <v>98322</v>
      </c>
      <c r="L9" s="9">
        <f>E9+H9</f>
        <v>64053</v>
      </c>
      <c r="M9" s="16">
        <f>K9/J9</f>
        <v>0.60552424942263283</v>
      </c>
      <c r="N9" s="17">
        <f>L9/J9</f>
        <v>0.39447575057736722</v>
      </c>
      <c r="O9" s="19">
        <f>IF(M9&gt;5/6,5,IF(M9&gt;4/6,4,IF(M9&gt;3/6,3,IF(M9&gt;2/6,2,IF(M9&gt;1/6,1,0)))))</f>
        <v>3</v>
      </c>
      <c r="P9" s="18">
        <f>IF(N9&gt;5/6,5,IF(N9&gt;4/6,4,IF(N9&gt;3/6,3,IF(N9&gt;2/6,2,IF(N9&gt;1/6,1,0)))))</f>
        <v>2</v>
      </c>
    </row>
    <row r="10" spans="2:16" x14ac:dyDescent="0.25">
      <c r="B10" s="8">
        <v>4</v>
      </c>
      <c r="C10" s="18">
        <v>5</v>
      </c>
      <c r="D10" s="8">
        <f>J10-E10-F10-H10-I10</f>
        <v>65537</v>
      </c>
      <c r="E10" s="9">
        <v>28230</v>
      </c>
      <c r="F10" s="9"/>
      <c r="G10" s="9"/>
      <c r="H10" s="9"/>
      <c r="I10" s="18"/>
      <c r="J10" s="9">
        <v>93767</v>
      </c>
      <c r="K10" s="19">
        <f>D10+F10+I10</f>
        <v>65537</v>
      </c>
      <c r="L10" s="9">
        <f>E10+H10</f>
        <v>28230</v>
      </c>
      <c r="M10" s="16">
        <f>K10/J10</f>
        <v>0.69893459319376749</v>
      </c>
      <c r="N10" s="17">
        <f>L10/J10</f>
        <v>0.30106540680623245</v>
      </c>
      <c r="O10" s="19">
        <f>IF(M10&gt;5/6,5,IF(M10&gt;4/6,4,IF(M10&gt;3/6,3,IF(M10&gt;2/6,2,IF(M10&gt;1/6,1,0)))))</f>
        <v>4</v>
      </c>
      <c r="P10" s="18">
        <f>IF(N10&gt;5/6,5,IF(N10&gt;4/6,4,IF(N10&gt;3/6,3,IF(N10&gt;2/6,2,IF(N10&gt;1/6,1,0)))))</f>
        <v>1</v>
      </c>
    </row>
    <row r="11" spans="2:16" x14ac:dyDescent="0.25">
      <c r="B11" s="8">
        <v>5</v>
      </c>
      <c r="C11" s="18">
        <v>7</v>
      </c>
      <c r="D11" s="8">
        <f>J11-E11-F11-H11-I11</f>
        <v>146551</v>
      </c>
      <c r="E11" s="9">
        <v>66037</v>
      </c>
      <c r="F11" s="9">
        <v>5502</v>
      </c>
      <c r="G11" s="9"/>
      <c r="H11" s="9">
        <v>13856</v>
      </c>
      <c r="I11" s="18"/>
      <c r="J11" s="9">
        <v>231946</v>
      </c>
      <c r="K11" s="19">
        <f>D11+F11+I11</f>
        <v>152053</v>
      </c>
      <c r="L11" s="9">
        <f>E11+H11</f>
        <v>79893</v>
      </c>
      <c r="M11" s="16">
        <f>K11/J11</f>
        <v>0.65555344778526037</v>
      </c>
      <c r="N11" s="17">
        <f>L11/J11</f>
        <v>0.34444655221473963</v>
      </c>
      <c r="O11" s="19">
        <f>IF(M11&gt;7/8,7,IF(M11&gt;6/8,6,IF(M11&gt;5/8,5,IF(M11&gt;4/8,4,IF(M11&gt;3/8,3,IF(M11&gt;2/8,2,IF(M11&gt;1/8,1,0)))))))</f>
        <v>5</v>
      </c>
      <c r="P11" s="18">
        <f>IF(N11&gt;7/8,7,IF(N11&gt;6/8,6,IF(N11&gt;5/8,5,IF(N11&gt;4/8,4,IF(N11&gt;3/8,3,IF(N11&gt;2/8,2,IF(N11&gt;1/8,1,0)))))))</f>
        <v>2</v>
      </c>
    </row>
    <row r="12" spans="2:16" x14ac:dyDescent="0.25">
      <c r="B12" s="8">
        <v>6</v>
      </c>
      <c r="C12" s="18">
        <v>8</v>
      </c>
      <c r="D12" s="8">
        <f>J12-E12-F12-H12-I12</f>
        <v>182329</v>
      </c>
      <c r="E12" s="9">
        <v>123235</v>
      </c>
      <c r="F12" s="9"/>
      <c r="G12" s="9"/>
      <c r="H12" s="9">
        <v>12270</v>
      </c>
      <c r="I12" s="18"/>
      <c r="J12" s="9">
        <v>317834</v>
      </c>
      <c r="K12" s="19">
        <f>D12+F12+I12</f>
        <v>182329</v>
      </c>
      <c r="L12" s="9">
        <f>E12+H12</f>
        <v>135505</v>
      </c>
      <c r="M12" s="16">
        <f>K12/J12</f>
        <v>0.57366109352680961</v>
      </c>
      <c r="N12" s="17">
        <f>L12/J12</f>
        <v>0.42633890647319039</v>
      </c>
      <c r="O12" s="19">
        <f>IF(M12&gt;8/9,8,IF(M12&gt;7/9,7,IF(M12&gt;6/9,6,IF(M12&gt;5/9,5,IF(M12&gt;4/9,4,IF(M12&gt;3/9,3,IF(M12&gt;2/9,2,IF(M12&gt;1/9,1,0))))))))</f>
        <v>5</v>
      </c>
      <c r="P12" s="18">
        <f>IF(N12&gt;8/9,8,IF(N12&gt;7/9,7,IF(N12&gt;6/9,6,IF(N12&gt;5/9,5,IF(N12&gt;4/9,4,IF(N12&gt;3/9,3,IF(N12&gt;2/9,2,IF(N12&gt;1/9,1,0))))))))</f>
        <v>3</v>
      </c>
    </row>
    <row r="13" spans="2:16" x14ac:dyDescent="0.25">
      <c r="B13" s="8">
        <v>7</v>
      </c>
      <c r="C13" s="18">
        <v>8</v>
      </c>
      <c r="D13" s="8">
        <f>J13-E13-F13-H13-I13</f>
        <v>192578</v>
      </c>
      <c r="E13" s="9">
        <v>120025</v>
      </c>
      <c r="F13" s="9"/>
      <c r="G13" s="9"/>
      <c r="H13" s="9">
        <v>9477</v>
      </c>
      <c r="I13" s="18"/>
      <c r="J13" s="9">
        <v>322080</v>
      </c>
      <c r="K13" s="19">
        <f>D13+F13+I13</f>
        <v>192578</v>
      </c>
      <c r="L13" s="9">
        <f>E13+H13</f>
        <v>129502</v>
      </c>
      <c r="M13" s="16">
        <f>K13/J13</f>
        <v>0.59791977148534525</v>
      </c>
      <c r="N13" s="17">
        <f>L13/J13</f>
        <v>0.40208022851465475</v>
      </c>
      <c r="O13" s="19">
        <f>IF(M13&gt;8/9,8,IF(M13&gt;7/9,7,IF(M13&gt;6/9,6,IF(M13&gt;5/9,5,IF(M13&gt;4/9,4,IF(M13&gt;3/9,3,IF(M13&gt;2/9,2,IF(M13&gt;1/9,1,0))))))))</f>
        <v>5</v>
      </c>
      <c r="P13" s="18">
        <f>IF(N13&gt;8/9,8,IF(N13&gt;7/9,7,IF(N13&gt;6/9,6,IF(N13&gt;5/9,5,IF(N13&gt;4/9,4,IF(N13&gt;3/9,3,IF(N13&gt;2/9,2,IF(N13&gt;1/9,1,0))))))))</f>
        <v>3</v>
      </c>
    </row>
    <row r="14" spans="2:16" x14ac:dyDescent="0.25">
      <c r="B14" s="8">
        <v>8</v>
      </c>
      <c r="C14" s="18">
        <v>8</v>
      </c>
      <c r="D14" s="8">
        <f>J14-E14-F14-H14-I14</f>
        <v>259315</v>
      </c>
      <c r="E14" s="9">
        <v>164734</v>
      </c>
      <c r="F14" s="9"/>
      <c r="G14" s="9"/>
      <c r="H14" s="9"/>
      <c r="I14" s="18"/>
      <c r="J14" s="9">
        <v>424049</v>
      </c>
      <c r="K14" s="19">
        <f>D14+F14+I14</f>
        <v>259315</v>
      </c>
      <c r="L14" s="9">
        <f>E14+H14</f>
        <v>164734</v>
      </c>
      <c r="M14" s="16">
        <f>K14/J14</f>
        <v>0.61152131003728338</v>
      </c>
      <c r="N14" s="17">
        <f>L14/J14</f>
        <v>0.38847868996271656</v>
      </c>
      <c r="O14" s="19">
        <f>IF(M14&gt;8/9,8,IF(M14&gt;7/9,7,IF(M14&gt;6/9,6,IF(M14&gt;5/9,5,IF(M14&gt;4/9,4,IF(M14&gt;3/9,3,IF(M14&gt;2/9,2,IF(M14&gt;1/9,1,0))))))))</f>
        <v>5</v>
      </c>
      <c r="P14" s="18">
        <f>IF(N14&gt;8/9,8,IF(N14&gt;7/9,7,IF(N14&gt;6/9,6,IF(N14&gt;5/9,5,IF(N14&gt;4/9,4,IF(N14&gt;3/9,3,IF(N14&gt;2/9,2,IF(N14&gt;1/9,1,0))))))))</f>
        <v>3</v>
      </c>
    </row>
    <row r="15" spans="2:16" x14ac:dyDescent="0.25">
      <c r="B15" s="8">
        <v>9</v>
      </c>
      <c r="C15" s="18">
        <v>7</v>
      </c>
      <c r="D15" s="8">
        <f>J15-E15-F15-H15-I15</f>
        <v>204464</v>
      </c>
      <c r="E15" s="9">
        <v>117406</v>
      </c>
      <c r="F15" s="9">
        <v>14906</v>
      </c>
      <c r="G15" s="9"/>
      <c r="H15" s="9"/>
      <c r="I15" s="18"/>
      <c r="J15" s="9">
        <v>336776</v>
      </c>
      <c r="K15" s="19">
        <f>D15+F15+I15</f>
        <v>219370</v>
      </c>
      <c r="L15" s="9">
        <f>E15+H15</f>
        <v>117406</v>
      </c>
      <c r="M15" s="16">
        <f>K15/J15</f>
        <v>0.651382521319809</v>
      </c>
      <c r="N15" s="17">
        <f>L15/J15</f>
        <v>0.348617478680191</v>
      </c>
      <c r="O15" s="19">
        <f>IF(M15&gt;7/8,7,IF(M15&gt;6/8,6,IF(M15&gt;5/8,5,IF(M15&gt;4/8,4,IF(M15&gt;3/8,3,IF(M15&gt;2/8,2,IF(M15&gt;1/8,1,0)))))))</f>
        <v>5</v>
      </c>
      <c r="P15" s="18">
        <f>IF(N15&gt;7/8,7,IF(N15&gt;6/8,6,IF(N15&gt;5/8,5,IF(N15&gt;4/8,4,IF(N15&gt;3/8,3,IF(N15&gt;2/8,2,IF(N15&gt;1/8,1,0)))))))</f>
        <v>2</v>
      </c>
    </row>
    <row r="16" spans="2:16" x14ac:dyDescent="0.25">
      <c r="B16" s="8">
        <v>10</v>
      </c>
      <c r="C16" s="18">
        <v>8</v>
      </c>
      <c r="D16" s="8">
        <f>J16-E16-F16-H16-I16</f>
        <v>261009</v>
      </c>
      <c r="E16" s="9">
        <v>168105</v>
      </c>
      <c r="F16" s="9">
        <v>7355</v>
      </c>
      <c r="G16" s="9"/>
      <c r="H16" s="9"/>
      <c r="I16" s="18"/>
      <c r="J16" s="9">
        <v>436469</v>
      </c>
      <c r="K16" s="19">
        <f>D16+F16+I16</f>
        <v>268364</v>
      </c>
      <c r="L16" s="9">
        <f>E16+H16</f>
        <v>168105</v>
      </c>
      <c r="M16" s="16">
        <f>K16/J16</f>
        <v>0.61485237210431898</v>
      </c>
      <c r="N16" s="17">
        <f>L16/J16</f>
        <v>0.38514762789568102</v>
      </c>
      <c r="O16" s="19">
        <f>IF(M16&gt;8/9,8,IF(M16&gt;7/9,7,IF(M16&gt;6/9,6,IF(M16&gt;5/9,5,IF(M16&gt;4/9,4,IF(M16&gt;3/9,3,IF(M16&gt;2/9,2,IF(M16&gt;1/9,1,0))))))))</f>
        <v>5</v>
      </c>
      <c r="P16" s="18">
        <f>IF(N16&gt;8/9,8,IF(N16&gt;7/9,7,IF(N16&gt;6/9,6,IF(N16&gt;5/9,5,IF(N16&gt;4/9,4,IF(N16&gt;3/9,3,IF(N16&gt;2/9,2,IF(N16&gt;1/9,1,0))))))))</f>
        <v>3</v>
      </c>
    </row>
    <row r="17" spans="2:16" x14ac:dyDescent="0.25">
      <c r="B17" s="8">
        <v>11</v>
      </c>
      <c r="C17" s="18">
        <v>6</v>
      </c>
      <c r="D17" s="8">
        <f>J17-E17-F17-H17-I17</f>
        <v>139167</v>
      </c>
      <c r="E17" s="9">
        <v>237460</v>
      </c>
      <c r="F17" s="9"/>
      <c r="G17" s="9"/>
      <c r="H17" s="9"/>
      <c r="I17" s="18"/>
      <c r="J17" s="9">
        <v>376627</v>
      </c>
      <c r="K17" s="19">
        <f>D17+F17+I17</f>
        <v>139167</v>
      </c>
      <c r="L17" s="9">
        <f>E17+H17</f>
        <v>237460</v>
      </c>
      <c r="M17" s="16">
        <f>K17/J17</f>
        <v>0.3695088243806206</v>
      </c>
      <c r="N17" s="17">
        <f>L17/J17</f>
        <v>0.6304911756193794</v>
      </c>
      <c r="O17" s="19">
        <f>IF(M17&gt;6/7,6,IF(M17&gt;5/7,5,IF(M17&gt;4/7,4,IF(M17&gt;3/7,3,IF(M17&gt;2/7,2,IF(M17&gt;1/7,1,0))))))</f>
        <v>2</v>
      </c>
      <c r="P17" s="18">
        <f>IF(N17&gt;6/7,6,IF(N17&gt;5/7,5,IF(N17&gt;4/7,4,IF(N17&gt;3/7,3,IF(N17&gt;2/7,2,IF(N17&gt;1/7,1,0))))))</f>
        <v>4</v>
      </c>
    </row>
    <row r="18" spans="2:16" x14ac:dyDescent="0.25">
      <c r="B18" s="8">
        <v>12</v>
      </c>
      <c r="C18" s="18">
        <v>7</v>
      </c>
      <c r="D18" s="8">
        <f>J18-E18-F18-H18-I18</f>
        <v>206686</v>
      </c>
      <c r="E18" s="9">
        <v>131894</v>
      </c>
      <c r="F18" s="9">
        <v>10222</v>
      </c>
      <c r="G18" s="9"/>
      <c r="H18" s="9"/>
      <c r="I18" s="18"/>
      <c r="J18" s="9">
        <v>348802</v>
      </c>
      <c r="K18" s="19">
        <f>D18+F18+I18</f>
        <v>216908</v>
      </c>
      <c r="L18" s="9">
        <f>E18+H18</f>
        <v>131894</v>
      </c>
      <c r="M18" s="16">
        <f>K18/J18</f>
        <v>0.62186570031135147</v>
      </c>
      <c r="N18" s="17">
        <f>L18/J18</f>
        <v>0.37813429968864859</v>
      </c>
      <c r="O18" s="19">
        <f>IF(M18&gt;7/8,7,IF(M18&gt;6/8,6,IF(M18&gt;5/8,5,IF(M18&gt;4/8,4,IF(M18&gt;3/8,3,IF(M18&gt;2/8,2,IF(M18&gt;1/8,1,0)))))))</f>
        <v>4</v>
      </c>
      <c r="P18" s="18">
        <f>IF(N18&gt;7/8,7,IF(N18&gt;6/8,6,IF(N18&gt;5/8,5,IF(N18&gt;4/8,4,IF(N18&gt;3/8,3,IF(N18&gt;2/8,2,IF(N18&gt;1/8,1,0)))))))</f>
        <v>3</v>
      </c>
    </row>
    <row r="19" spans="2:16" x14ac:dyDescent="0.25">
      <c r="B19" s="8">
        <v>13</v>
      </c>
      <c r="C19" s="18">
        <v>5</v>
      </c>
      <c r="D19" s="8">
        <f>J19-E19-F19-H19-I19</f>
        <v>169062</v>
      </c>
      <c r="E19" s="9">
        <v>75963</v>
      </c>
      <c r="F19" s="9"/>
      <c r="G19" s="9"/>
      <c r="H19" s="9"/>
      <c r="I19" s="18"/>
      <c r="J19" s="9">
        <v>245025</v>
      </c>
      <c r="K19" s="19">
        <f>D19+F19+I19</f>
        <v>169062</v>
      </c>
      <c r="L19" s="9">
        <f>E19+H19</f>
        <v>75963</v>
      </c>
      <c r="M19" s="16">
        <f>K19/J19</f>
        <v>0.6899785736149372</v>
      </c>
      <c r="N19" s="17">
        <f>L19/J19</f>
        <v>0.31002142638506275</v>
      </c>
      <c r="O19" s="19">
        <f>IF(M19&gt;5/6,5,IF(M19&gt;4/6,4,IF(M19&gt;3/6,3,IF(M19&gt;2/6,2,IF(M19&gt;1/6,1,0)))))</f>
        <v>4</v>
      </c>
      <c r="P19" s="18">
        <f>IF(N19&gt;5/6,5,IF(N19&gt;4/6,4,IF(N19&gt;3/6,3,IF(N19&gt;2/6,2,IF(N19&gt;1/6,1,0)))))</f>
        <v>1</v>
      </c>
    </row>
    <row r="20" spans="2:16" x14ac:dyDescent="0.25">
      <c r="B20" s="8">
        <v>14</v>
      </c>
      <c r="C20" s="18">
        <v>6</v>
      </c>
      <c r="D20" s="8">
        <f>J20-E20-F20-H20-I20</f>
        <v>197765</v>
      </c>
      <c r="E20" s="9">
        <v>105579</v>
      </c>
      <c r="F20" s="9"/>
      <c r="G20" s="9"/>
      <c r="H20" s="9"/>
      <c r="I20" s="18"/>
      <c r="J20" s="9">
        <v>303344</v>
      </c>
      <c r="K20" s="19">
        <f>D20+F20+I20</f>
        <v>197765</v>
      </c>
      <c r="L20" s="9">
        <f>E20+H20</f>
        <v>105579</v>
      </c>
      <c r="M20" s="16">
        <f>K20/J20</f>
        <v>0.65194960177224537</v>
      </c>
      <c r="N20" s="17">
        <f>L20/J20</f>
        <v>0.34805039822775463</v>
      </c>
      <c r="O20" s="19">
        <f>IF(M20&gt;6/7,6,IF(M20&gt;5/7,5,IF(M20&gt;4/7,4,IF(M20&gt;3/7,3,IF(M20&gt;2/7,2,IF(M20&gt;1/7,1,0))))))</f>
        <v>4</v>
      </c>
      <c r="P20" s="18">
        <f>IF(N20&gt;6/7,6,IF(N20&gt;5/7,5,IF(N20&gt;4/7,4,IF(N20&gt;3/7,3,IF(N20&gt;2/7,2,IF(N20&gt;1/7,1,0))))))</f>
        <v>2</v>
      </c>
    </row>
    <row r="21" spans="2:16" x14ac:dyDescent="0.25">
      <c r="B21" s="8">
        <v>15</v>
      </c>
      <c r="C21" s="18">
        <v>5</v>
      </c>
      <c r="D21" s="8">
        <f>J21-E21-F21-H21-I21</f>
        <v>103383</v>
      </c>
      <c r="E21" s="9">
        <v>77012</v>
      </c>
      <c r="F21" s="9"/>
      <c r="G21" s="9"/>
      <c r="H21" s="9"/>
      <c r="I21" s="18"/>
      <c r="J21" s="9">
        <v>180395</v>
      </c>
      <c r="K21" s="19">
        <f>D21+F21+I21</f>
        <v>103383</v>
      </c>
      <c r="L21" s="9">
        <f>E21+H21</f>
        <v>77012</v>
      </c>
      <c r="M21" s="16">
        <f>K21/J21</f>
        <v>0.57309238060921863</v>
      </c>
      <c r="N21" s="17">
        <f>L21/J21</f>
        <v>0.42690761939078137</v>
      </c>
      <c r="O21" s="19">
        <f>IF(M21&gt;5/6,5,IF(M21&gt;4/6,4,IF(M21&gt;3/6,3,IF(M21&gt;2/6,2,IF(M21&gt;1/6,1,0)))))</f>
        <v>3</v>
      </c>
      <c r="P21" s="18">
        <f>IF(N21&gt;5/6,5,IF(N21&gt;4/6,4,IF(N21&gt;3/6,3,IF(N21&gt;2/6,2,IF(N21&gt;1/6,1,0)))))</f>
        <v>2</v>
      </c>
    </row>
    <row r="22" spans="2:16" x14ac:dyDescent="0.25">
      <c r="B22" s="8">
        <v>16</v>
      </c>
      <c r="C22" s="18">
        <v>4</v>
      </c>
      <c r="D22" s="8">
        <f>J22-E22-F22-H22-I22</f>
        <v>88278</v>
      </c>
      <c r="E22" s="9">
        <v>44165</v>
      </c>
      <c r="F22" s="9">
        <v>4887</v>
      </c>
      <c r="G22" s="9"/>
      <c r="H22" s="9"/>
      <c r="I22" s="18"/>
      <c r="J22" s="9">
        <v>137330</v>
      </c>
      <c r="K22" s="19">
        <f>D22+F22+I22</f>
        <v>93165</v>
      </c>
      <c r="L22" s="9">
        <f>E22+H22</f>
        <v>44165</v>
      </c>
      <c r="M22" s="16">
        <f>K22/J22</f>
        <v>0.67840238840748557</v>
      </c>
      <c r="N22" s="17">
        <f>L22/J22</f>
        <v>0.32159761159251438</v>
      </c>
      <c r="O22" s="19">
        <f>IF(M22&gt;4/5,4,IF(M22&gt;3/5,3,IF(M22&gt;2/5,2,IF(M22&gt;1/5,1,0))))</f>
        <v>3</v>
      </c>
      <c r="P22" s="18">
        <f>IF(N22&gt;4/5,4,IF(N22&gt;3/5,3,IF(N22&gt;2/5,2,IF(N22&gt;1/5,1,0))))</f>
        <v>1</v>
      </c>
    </row>
    <row r="23" spans="2:16" x14ac:dyDescent="0.25">
      <c r="B23" s="8">
        <v>17</v>
      </c>
      <c r="C23" s="18">
        <v>7</v>
      </c>
      <c r="D23" s="8">
        <f>J23-E23-F23-H23-I23</f>
        <v>123558</v>
      </c>
      <c r="E23" s="9">
        <v>111857</v>
      </c>
      <c r="F23" s="9"/>
      <c r="G23" s="9"/>
      <c r="H23" s="9">
        <v>8926</v>
      </c>
      <c r="I23" s="18"/>
      <c r="J23" s="9">
        <v>244341</v>
      </c>
      <c r="K23" s="19">
        <f>D23+F23+I23</f>
        <v>123558</v>
      </c>
      <c r="L23" s="9">
        <f>E23+H23</f>
        <v>120783</v>
      </c>
      <c r="M23" s="16">
        <f>K23/J23</f>
        <v>0.50567853941827201</v>
      </c>
      <c r="N23" s="17">
        <f>L23/J23</f>
        <v>0.49432146058172799</v>
      </c>
      <c r="O23" s="19">
        <f>IF(M23&gt;7/8,7,IF(M23&gt;6/8,6,IF(M23&gt;5/8,5,IF(M23&gt;4/8,4,IF(M23&gt;3/8,3,IF(M23&gt;2/8,2,IF(M23&gt;1/8,1,0)))))))</f>
        <v>4</v>
      </c>
      <c r="P23" s="18">
        <f>IF(N23&gt;7/8,7,IF(N23&gt;6/8,6,IF(N23&gt;5/8,5,IF(N23&gt;4/8,4,IF(N23&gt;3/8,3,IF(N23&gt;2/8,2,IF(N23&gt;1/8,1,0)))))))</f>
        <v>3</v>
      </c>
    </row>
    <row r="24" spans="2:16" x14ac:dyDescent="0.25">
      <c r="B24" s="8">
        <v>18</v>
      </c>
      <c r="C24" s="18">
        <v>4</v>
      </c>
      <c r="D24" s="8">
        <f>J24-E24-F24-H24-I24</f>
        <v>67977</v>
      </c>
      <c r="E24" s="9">
        <v>47876</v>
      </c>
      <c r="F24" s="9"/>
      <c r="G24" s="9"/>
      <c r="H24" s="9">
        <v>4733</v>
      </c>
      <c r="I24" s="18"/>
      <c r="J24" s="9">
        <v>120586</v>
      </c>
      <c r="K24" s="19">
        <f>D24+F24+I24</f>
        <v>67977</v>
      </c>
      <c r="L24" s="9">
        <f>E24+H24</f>
        <v>52609</v>
      </c>
      <c r="M24" s="16">
        <f>K24/J24</f>
        <v>0.56372215680095539</v>
      </c>
      <c r="N24" s="17">
        <f>L24/J24</f>
        <v>0.43627784319904467</v>
      </c>
      <c r="O24" s="19">
        <f>IF(M24&gt;4/5,4,IF(M24&gt;3/5,3,IF(M24&gt;2/5,2,IF(M24&gt;1/5,1,0))))</f>
        <v>2</v>
      </c>
      <c r="P24" s="18">
        <f>IF(N24&gt;4/5,4,IF(N24&gt;3/5,3,IF(N24&gt;2/5,2,IF(N24&gt;1/5,1,0))))</f>
        <v>2</v>
      </c>
    </row>
    <row r="25" spans="2:16" x14ac:dyDescent="0.25">
      <c r="B25" s="8">
        <v>19</v>
      </c>
      <c r="C25" s="18">
        <v>5</v>
      </c>
      <c r="D25" s="8">
        <f>J25-E25-F25-H25-I25</f>
        <v>115844</v>
      </c>
      <c r="E25" s="9">
        <v>72992</v>
      </c>
      <c r="F25" s="9"/>
      <c r="G25" s="9"/>
      <c r="H25" s="9">
        <v>4943</v>
      </c>
      <c r="I25" s="18"/>
      <c r="J25" s="9">
        <v>193779</v>
      </c>
      <c r="K25" s="19">
        <f>D25+F25+I25</f>
        <v>115844</v>
      </c>
      <c r="L25" s="9">
        <f>E25+H25</f>
        <v>77935</v>
      </c>
      <c r="M25" s="16">
        <f>K25/J25</f>
        <v>0.59781503671708491</v>
      </c>
      <c r="N25" s="17">
        <f>L25/J25</f>
        <v>0.40218496328291509</v>
      </c>
      <c r="O25" s="19">
        <f>IF(M25&gt;5/6,5,IF(M25&gt;4/6,4,IF(M25&gt;3/6,3,IF(M25&gt;2/6,2,IF(M25&gt;1/6,1,0)))))</f>
        <v>3</v>
      </c>
      <c r="P25" s="18">
        <f>IF(N25&gt;5/6,5,IF(N25&gt;4/6,4,IF(N25&gt;3/6,3,IF(N25&gt;2/6,2,IF(N25&gt;1/6,1,0)))))</f>
        <v>2</v>
      </c>
    </row>
    <row r="26" spans="2:16" x14ac:dyDescent="0.25">
      <c r="B26" s="8">
        <v>20</v>
      </c>
      <c r="C26" s="18">
        <v>8</v>
      </c>
      <c r="D26" s="8">
        <f>J26-E26-F26-H26-I26</f>
        <v>191259</v>
      </c>
      <c r="E26" s="9">
        <v>129804</v>
      </c>
      <c r="F26" s="9">
        <v>12702</v>
      </c>
      <c r="G26" s="9"/>
      <c r="H26" s="9">
        <v>3467</v>
      </c>
      <c r="I26" s="18"/>
      <c r="J26" s="9">
        <v>337232</v>
      </c>
      <c r="K26" s="19">
        <f>D26+F26+I26</f>
        <v>203961</v>
      </c>
      <c r="L26" s="9">
        <f>E26+H26</f>
        <v>133271</v>
      </c>
      <c r="M26" s="16">
        <f>K26/J26</f>
        <v>0.60480915215637898</v>
      </c>
      <c r="N26" s="17">
        <f>L26/J26</f>
        <v>0.39519084784362102</v>
      </c>
      <c r="O26" s="19">
        <f>IF(M26&gt;8/9,8,IF(M26&gt;7/9,7,IF(M26&gt;6/9,6,IF(M26&gt;5/9,5,IF(M26&gt;4/9,4,IF(M26&gt;3/9,3,IF(M26&gt;2/9,2,IF(M26&gt;1/9,1,0))))))))</f>
        <v>5</v>
      </c>
      <c r="P26" s="18">
        <f>IF(N26&gt;8/9,8,IF(N26&gt;7/9,7,IF(N26&gt;6/9,6,IF(N26&gt;5/9,5,IF(N26&gt;4/9,4,IF(N26&gt;3/9,3,IF(N26&gt;2/9,2,IF(N26&gt;1/9,1,0))))))))</f>
        <v>3</v>
      </c>
    </row>
    <row r="27" spans="2:16" x14ac:dyDescent="0.25">
      <c r="B27" s="8">
        <v>21</v>
      </c>
      <c r="C27" s="18">
        <v>5</v>
      </c>
      <c r="D27" s="8">
        <f>J27-E27-F27-H27-I27</f>
        <v>115306</v>
      </c>
      <c r="E27" s="9">
        <v>75420</v>
      </c>
      <c r="F27" s="9"/>
      <c r="G27" s="9"/>
      <c r="H27" s="9"/>
      <c r="I27" s="18"/>
      <c r="J27" s="9">
        <v>190726</v>
      </c>
      <c r="K27" s="19">
        <f>D27+F27+I27</f>
        <v>115306</v>
      </c>
      <c r="L27" s="9">
        <f>E27+H27</f>
        <v>75420</v>
      </c>
      <c r="M27" s="16">
        <f>K27/J27</f>
        <v>0.60456361481916465</v>
      </c>
      <c r="N27" s="17">
        <f>L27/J27</f>
        <v>0.39543638518083535</v>
      </c>
      <c r="O27" s="19">
        <f>IF(M27&gt;5/6,5,IF(M27&gt;4/6,4,IF(M27&gt;3/6,3,IF(M27&gt;2/6,2,IF(M27&gt;1/6,1,0)))))</f>
        <v>3</v>
      </c>
      <c r="P27" s="18">
        <f>IF(N27&gt;5/6,5,IF(N27&gt;4/6,4,IF(N27&gt;3/6,3,IF(N27&gt;2/6,2,IF(N27&gt;1/6,1,0)))))</f>
        <v>2</v>
      </c>
    </row>
    <row r="28" spans="2:16" x14ac:dyDescent="0.25">
      <c r="B28" s="8">
        <v>22</v>
      </c>
      <c r="C28" s="18">
        <v>4</v>
      </c>
      <c r="D28" s="8">
        <f>J28-E28-F28-H28-I28</f>
        <v>52560</v>
      </c>
      <c r="E28" s="9">
        <v>55709</v>
      </c>
      <c r="F28" s="9"/>
      <c r="G28" s="9"/>
      <c r="H28" s="9"/>
      <c r="I28" s="18"/>
      <c r="J28" s="9">
        <v>108269</v>
      </c>
      <c r="K28" s="19">
        <f>D28+F28+I28</f>
        <v>52560</v>
      </c>
      <c r="L28" s="9">
        <f>E28+H28</f>
        <v>55709</v>
      </c>
      <c r="M28" s="16">
        <f>K28/J28</f>
        <v>0.48545751784906116</v>
      </c>
      <c r="N28" s="17">
        <f>L28/J28</f>
        <v>0.5145424821509389</v>
      </c>
      <c r="O28" s="19">
        <f>IF(M28&gt;4/5,4,IF(M28&gt;3/5,3,IF(M28&gt;2/5,2,IF(M28&gt;1/5,1,0))))</f>
        <v>2</v>
      </c>
      <c r="P28" s="18">
        <f>IF(N28&gt;4/5,4,IF(N28&gt;3/5,3,IF(N28&gt;2/5,2,IF(N28&gt;1/5,1,0))))</f>
        <v>2</v>
      </c>
    </row>
    <row r="29" spans="2:16" x14ac:dyDescent="0.25">
      <c r="B29" s="8">
        <v>23</v>
      </c>
      <c r="C29" s="18">
        <v>7</v>
      </c>
      <c r="D29" s="8">
        <f>J29-E29-F29-H29-I29</f>
        <v>89822</v>
      </c>
      <c r="E29" s="9">
        <v>84283</v>
      </c>
      <c r="F29" s="9">
        <v>40668</v>
      </c>
      <c r="G29" s="9" t="s">
        <v>16</v>
      </c>
      <c r="H29" s="9">
        <v>9853</v>
      </c>
      <c r="I29" s="18"/>
      <c r="J29" s="9">
        <v>224626</v>
      </c>
      <c r="K29" s="19">
        <f>D29+F29+I29</f>
        <v>130490</v>
      </c>
      <c r="L29" s="9">
        <f>E29+H29</f>
        <v>94136</v>
      </c>
      <c r="M29" s="16">
        <f>K29/J29</f>
        <v>0.58092117564306889</v>
      </c>
      <c r="N29" s="17">
        <f>L29/J29</f>
        <v>0.41907882435693106</v>
      </c>
      <c r="O29" s="19">
        <f>IF(M29&gt;7/8,7,IF(M29&gt;6/8,6,IF(M29&gt;5/8,5,IF(M29&gt;4/8,4,IF(M29&gt;3/8,3,IF(M29&gt;2/8,2,IF(M29&gt;1/8,1,0)))))))</f>
        <v>4</v>
      </c>
      <c r="P29" s="18">
        <f>IF(N29&gt;7/8,7,IF(N29&gt;6/8,6,IF(N29&gt;5/8,5,IF(N29&gt;4/8,4,IF(N29&gt;3/8,3,IF(N29&gt;2/8,2,IF(N29&gt;1/8,1,0)))))))</f>
        <v>3</v>
      </c>
    </row>
    <row r="30" spans="2:16" x14ac:dyDescent="0.25">
      <c r="B30" s="8">
        <v>24</v>
      </c>
      <c r="C30" s="18">
        <v>5</v>
      </c>
      <c r="D30" s="8">
        <f>J30-E30-F30-H30-I30</f>
        <v>84621</v>
      </c>
      <c r="E30" s="9">
        <v>50975</v>
      </c>
      <c r="F30" s="9"/>
      <c r="G30" s="9"/>
      <c r="H30" s="9">
        <v>3782</v>
      </c>
      <c r="I30" s="18"/>
      <c r="J30" s="9">
        <v>139378</v>
      </c>
      <c r="K30" s="19">
        <f>D30+F30+I30</f>
        <v>84621</v>
      </c>
      <c r="L30" s="9">
        <f>E30+H30</f>
        <v>54757</v>
      </c>
      <c r="M30" s="16">
        <f>K30/J30</f>
        <v>0.60713312000459185</v>
      </c>
      <c r="N30" s="17">
        <f>L30/J30</f>
        <v>0.39286687999540815</v>
      </c>
      <c r="O30" s="19">
        <f>IF(M30&gt;5/6,5,IF(M30&gt;4/6,4,IF(M30&gt;3/6,3,IF(M30&gt;2/6,2,IF(M30&gt;1/6,1,0)))))</f>
        <v>3</v>
      </c>
      <c r="P30" s="18">
        <f>IF(N30&gt;5/6,5,IF(N30&gt;4/6,4,IF(N30&gt;3/6,3,IF(N30&gt;2/6,2,IF(N30&gt;1/6,1,0)))))</f>
        <v>2</v>
      </c>
    </row>
    <row r="31" spans="2:16" x14ac:dyDescent="0.25">
      <c r="B31" s="8">
        <v>25</v>
      </c>
      <c r="C31" s="18">
        <v>4</v>
      </c>
      <c r="D31" s="8">
        <f>J31-E31-F31-H31-I31</f>
        <v>75969</v>
      </c>
      <c r="E31" s="9">
        <v>46270</v>
      </c>
      <c r="F31" s="9">
        <v>2572</v>
      </c>
      <c r="G31" s="9"/>
      <c r="H31" s="9">
        <v>5253</v>
      </c>
      <c r="I31" s="18"/>
      <c r="J31" s="9">
        <v>130064</v>
      </c>
      <c r="K31" s="19">
        <f>D31+F31+I31</f>
        <v>78541</v>
      </c>
      <c r="L31" s="9">
        <f>E31+H31</f>
        <v>51523</v>
      </c>
      <c r="M31" s="16">
        <f>K31/J31</f>
        <v>0.6038642514454422</v>
      </c>
      <c r="N31" s="17">
        <f>L31/J31</f>
        <v>0.39613574855455774</v>
      </c>
      <c r="O31" s="19">
        <f>IF(M31&gt;4/5,4,IF(M31&gt;3/5,3,IF(M31&gt;2/5,2,IF(M31&gt;1/5,1,0))))</f>
        <v>3</v>
      </c>
      <c r="P31" s="18">
        <f>IF(N31&gt;4/5,4,IF(N31&gt;3/5,3,IF(N31&gt;2/5,2,IF(N31&gt;1/5,1,0))))</f>
        <v>1</v>
      </c>
    </row>
    <row r="32" spans="2:16" x14ac:dyDescent="0.25">
      <c r="B32" s="8">
        <v>26</v>
      </c>
      <c r="C32" s="18">
        <v>5</v>
      </c>
      <c r="D32" s="8">
        <f>J32-E32-F32-H32-I32</f>
        <v>81833</v>
      </c>
      <c r="E32" s="9">
        <v>50691</v>
      </c>
      <c r="F32" s="9"/>
      <c r="G32" s="9"/>
      <c r="H32" s="9">
        <v>5220</v>
      </c>
      <c r="I32" s="18"/>
      <c r="J32" s="9">
        <v>137744</v>
      </c>
      <c r="K32" s="19">
        <f>D32+F32+I32</f>
        <v>81833</v>
      </c>
      <c r="L32" s="9">
        <f>E32+H32</f>
        <v>55911</v>
      </c>
      <c r="M32" s="16">
        <f>K32/J32</f>
        <v>0.59409484260657452</v>
      </c>
      <c r="N32" s="17">
        <f>L32/J32</f>
        <v>0.40590515739342548</v>
      </c>
      <c r="O32" s="19">
        <f>IF(M32&gt;5/6,5,IF(M32&gt;4/6,4,IF(M32&gt;3/6,3,IF(M32&gt;2/6,2,IF(M32&gt;1/6,1,0)))))</f>
        <v>3</v>
      </c>
      <c r="P32" s="18">
        <f>IF(N32&gt;5/6,5,IF(N32&gt;4/6,4,IF(N32&gt;3/6,3,IF(N32&gt;2/6,2,IF(N32&gt;1/6,1,0)))))</f>
        <v>2</v>
      </c>
    </row>
    <row r="33" spans="2:16" x14ac:dyDescent="0.25">
      <c r="B33" s="8">
        <v>27</v>
      </c>
      <c r="C33" s="18">
        <v>3</v>
      </c>
      <c r="D33" s="8">
        <f>J33-E33-F33-H33-I33</f>
        <v>22217</v>
      </c>
      <c r="E33" s="9">
        <v>9920</v>
      </c>
      <c r="F33" s="9">
        <v>1867</v>
      </c>
      <c r="G33" s="9"/>
      <c r="H33" s="9">
        <v>1041</v>
      </c>
      <c r="I33" s="18"/>
      <c r="J33" s="9">
        <v>35045</v>
      </c>
      <c r="K33" s="19">
        <f>D33+F33+I33</f>
        <v>24084</v>
      </c>
      <c r="L33" s="9">
        <f>E33+H33</f>
        <v>10961</v>
      </c>
      <c r="M33" s="16">
        <f>K33/J33</f>
        <v>0.68723070338136683</v>
      </c>
      <c r="N33" s="17">
        <f>L33/J33</f>
        <v>0.31276929661863317</v>
      </c>
      <c r="O33" s="19">
        <f>IF(M33&gt;3/4,3,IF(M33&gt;2/4,2,IF(M33&gt;1/4,1,0)))</f>
        <v>2</v>
      </c>
      <c r="P33" s="18">
        <f>IF(N33&gt;3/4,3,IF(N33&gt;2/4,2,IF(N33&gt;1/4,1,0)))</f>
        <v>1</v>
      </c>
    </row>
    <row r="34" spans="2:16" ht="15.75" thickBot="1" x14ac:dyDescent="0.3">
      <c r="B34" s="8">
        <v>28</v>
      </c>
      <c r="C34" s="18">
        <v>3</v>
      </c>
      <c r="D34" s="10">
        <f>J34-E34-F34-H34-I34</f>
        <v>40579</v>
      </c>
      <c r="E34" s="11">
        <v>16180</v>
      </c>
      <c r="F34" s="11"/>
      <c r="G34" s="11"/>
      <c r="H34" s="11"/>
      <c r="I34" s="12"/>
      <c r="J34" s="9">
        <v>56759</v>
      </c>
      <c r="K34" s="19">
        <f>D34+F34+I34</f>
        <v>40579</v>
      </c>
      <c r="L34" s="9">
        <f>E34+H34</f>
        <v>16180</v>
      </c>
      <c r="M34" s="16">
        <f>K34/J34</f>
        <v>0.71493507637555276</v>
      </c>
      <c r="N34" s="17">
        <f>L34/J34</f>
        <v>0.28506492362444724</v>
      </c>
      <c r="O34" s="19">
        <f>IF(M34&gt;3/4,3,IF(M34&gt;2/4,2,IF(M34&gt;1/4,1,0)))</f>
        <v>2</v>
      </c>
      <c r="P34" s="18">
        <f>IF(N34&gt;3/4,3,IF(N34&gt;2/4,2,IF(N34&gt;1/4,1,0)))</f>
        <v>1</v>
      </c>
    </row>
    <row r="35" spans="2:16" ht="15.75" thickBot="1" x14ac:dyDescent="0.3">
      <c r="B35" s="20" t="s">
        <v>1</v>
      </c>
      <c r="C35" s="28">
        <f>SUM(C7:C34)</f>
        <v>155</v>
      </c>
      <c r="D35" s="22">
        <f>SUM(D7:D34)</f>
        <v>3472560</v>
      </c>
      <c r="E35" s="23">
        <f>SUM(E7:E34)</f>
        <v>2321340</v>
      </c>
      <c r="F35" s="23">
        <f>SUM(F7:F34)</f>
        <v>104427</v>
      </c>
      <c r="G35" s="23"/>
      <c r="H35" s="23">
        <f>SUM(H7:H34)</f>
        <v>93984</v>
      </c>
      <c r="I35" s="24"/>
      <c r="J35" s="20">
        <f>SUM(J7:J34)</f>
        <v>5996972</v>
      </c>
      <c r="K35" s="25">
        <f>SUM(K7:K34)</f>
        <v>3581648</v>
      </c>
      <c r="L35" s="21">
        <f>SUM(L7:L34)</f>
        <v>2415324</v>
      </c>
      <c r="M35" s="26">
        <f>K35/J35</f>
        <v>0.59724274183704706</v>
      </c>
      <c r="N35" s="27">
        <f>L35/J35</f>
        <v>0.40275725816295288</v>
      </c>
      <c r="O35" s="25">
        <f>SUM(O7:O34)</f>
        <v>98</v>
      </c>
      <c r="P35" s="28">
        <f>SUM(P7:P34)</f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F6F13-8523-4836-9E45-C9E7F105343E}">
  <dimension ref="B1:D433"/>
  <sheetViews>
    <sheetView workbookViewId="0">
      <selection activeCell="E13" sqref="E13"/>
    </sheetView>
  </sheetViews>
  <sheetFormatPr baseColWidth="10" defaultRowHeight="15" x14ac:dyDescent="0.25"/>
  <cols>
    <col min="2" max="2" width="27.5703125" style="47" bestFit="1" customWidth="1"/>
    <col min="3" max="4" width="11.42578125" style="1"/>
  </cols>
  <sheetData>
    <row r="1" spans="2:4" ht="15.75" thickBot="1" x14ac:dyDescent="0.3"/>
    <row r="2" spans="2:4" s="34" customFormat="1" ht="15.75" thickBot="1" x14ac:dyDescent="0.3">
      <c r="B2" s="62" t="s">
        <v>410</v>
      </c>
      <c r="C2" s="21"/>
      <c r="D2" s="28"/>
    </row>
    <row r="3" spans="2:4" ht="15.75" thickBot="1" x14ac:dyDescent="0.3">
      <c r="B3" s="68" t="s">
        <v>23</v>
      </c>
      <c r="C3" s="69" t="s">
        <v>21</v>
      </c>
      <c r="D3" s="70" t="s">
        <v>22</v>
      </c>
    </row>
    <row r="4" spans="2:4" x14ac:dyDescent="0.25">
      <c r="B4" s="63"/>
      <c r="C4" s="9"/>
      <c r="D4" s="18"/>
    </row>
    <row r="5" spans="2:4" x14ac:dyDescent="0.25">
      <c r="B5" s="63" t="s">
        <v>24</v>
      </c>
      <c r="C5" s="9"/>
      <c r="D5" s="18"/>
    </row>
    <row r="6" spans="2:4" x14ac:dyDescent="0.25">
      <c r="B6" s="64" t="s">
        <v>25</v>
      </c>
      <c r="C6" s="9">
        <v>63906</v>
      </c>
      <c r="D6" s="18">
        <v>19672</v>
      </c>
    </row>
    <row r="7" spans="2:4" x14ac:dyDescent="0.25">
      <c r="B7" s="64" t="s">
        <v>26</v>
      </c>
      <c r="C7" s="9">
        <v>756</v>
      </c>
      <c r="D7" s="18">
        <v>159</v>
      </c>
    </row>
    <row r="8" spans="2:4" x14ac:dyDescent="0.25">
      <c r="B8" s="64" t="s">
        <v>27</v>
      </c>
      <c r="C8" s="9">
        <v>220</v>
      </c>
      <c r="D8" s="18">
        <v>80</v>
      </c>
    </row>
    <row r="9" spans="2:4" x14ac:dyDescent="0.25">
      <c r="B9" s="65" t="s">
        <v>28</v>
      </c>
      <c r="C9" s="9">
        <v>719</v>
      </c>
      <c r="D9" s="18">
        <v>346</v>
      </c>
    </row>
    <row r="10" spans="2:4" s="34" customFormat="1" x14ac:dyDescent="0.25">
      <c r="B10" s="63" t="s">
        <v>1</v>
      </c>
      <c r="C10" s="29">
        <f>SUM(C6:C9)</f>
        <v>65601</v>
      </c>
      <c r="D10" s="66">
        <f>SUM(D6:D9)</f>
        <v>20257</v>
      </c>
    </row>
    <row r="11" spans="2:4" s="34" customFormat="1" x14ac:dyDescent="0.25">
      <c r="B11" s="63"/>
      <c r="C11" s="29"/>
      <c r="D11" s="66"/>
    </row>
    <row r="12" spans="2:4" x14ac:dyDescent="0.25">
      <c r="B12" s="63" t="s">
        <v>29</v>
      </c>
      <c r="C12" s="9"/>
      <c r="D12" s="18"/>
    </row>
    <row r="13" spans="2:4" x14ac:dyDescent="0.25">
      <c r="B13" s="64" t="s">
        <v>30</v>
      </c>
      <c r="C13" s="9">
        <v>131</v>
      </c>
      <c r="D13" s="18">
        <v>374</v>
      </c>
    </row>
    <row r="14" spans="2:4" x14ac:dyDescent="0.25">
      <c r="B14" s="64" t="s">
        <v>31</v>
      </c>
      <c r="C14" s="9">
        <v>3730</v>
      </c>
      <c r="D14" s="18">
        <v>1076</v>
      </c>
    </row>
    <row r="15" spans="2:4" x14ac:dyDescent="0.25">
      <c r="B15" s="64" t="s">
        <v>32</v>
      </c>
      <c r="C15" s="9">
        <v>21373</v>
      </c>
      <c r="D15" s="18">
        <v>4608</v>
      </c>
    </row>
    <row r="16" spans="2:4" x14ac:dyDescent="0.25">
      <c r="B16" s="64" t="s">
        <v>33</v>
      </c>
      <c r="C16" s="9">
        <v>293</v>
      </c>
      <c r="D16" s="18">
        <v>207</v>
      </c>
    </row>
    <row r="17" spans="2:4" x14ac:dyDescent="0.25">
      <c r="B17" s="64" t="s">
        <v>34</v>
      </c>
      <c r="C17" s="9">
        <v>1769</v>
      </c>
      <c r="D17" s="18">
        <v>646</v>
      </c>
    </row>
    <row r="18" spans="2:4" x14ac:dyDescent="0.25">
      <c r="B18" s="64" t="s">
        <v>35</v>
      </c>
      <c r="C18" s="9">
        <v>69976</v>
      </c>
      <c r="D18" s="18">
        <v>18855</v>
      </c>
    </row>
    <row r="19" spans="2:4" x14ac:dyDescent="0.25">
      <c r="B19" s="64" t="s">
        <v>36</v>
      </c>
      <c r="C19" s="9">
        <v>1136</v>
      </c>
      <c r="D19" s="18">
        <v>379</v>
      </c>
    </row>
    <row r="20" spans="2:4" s="34" customFormat="1" x14ac:dyDescent="0.25">
      <c r="B20" s="63" t="s">
        <v>1</v>
      </c>
      <c r="C20" s="29">
        <f>SUM(C13:C19)</f>
        <v>98408</v>
      </c>
      <c r="D20" s="66">
        <f>SUM(D13:D19)</f>
        <v>26145</v>
      </c>
    </row>
    <row r="21" spans="2:4" x14ac:dyDescent="0.25">
      <c r="B21" s="63"/>
      <c r="C21" s="9"/>
      <c r="D21" s="18"/>
    </row>
    <row r="22" spans="2:4" x14ac:dyDescent="0.25">
      <c r="B22" s="63" t="s">
        <v>37</v>
      </c>
      <c r="C22" s="9"/>
      <c r="D22" s="18"/>
    </row>
    <row r="23" spans="2:4" x14ac:dyDescent="0.25">
      <c r="B23" s="65" t="s">
        <v>38</v>
      </c>
      <c r="C23" s="9">
        <v>52113</v>
      </c>
      <c r="D23" s="18">
        <v>10259</v>
      </c>
    </row>
    <row r="24" spans="2:4" x14ac:dyDescent="0.25">
      <c r="B24" s="65" t="s">
        <v>39</v>
      </c>
      <c r="C24" s="9">
        <v>4072</v>
      </c>
      <c r="D24" s="18">
        <v>565</v>
      </c>
    </row>
    <row r="25" spans="2:4" x14ac:dyDescent="0.25">
      <c r="B25" s="65" t="s">
        <v>40</v>
      </c>
      <c r="C25" s="9">
        <v>9210</v>
      </c>
      <c r="D25" s="18">
        <v>1023</v>
      </c>
    </row>
    <row r="26" spans="2:4" x14ac:dyDescent="0.25">
      <c r="B26" s="65" t="s">
        <v>41</v>
      </c>
      <c r="C26" s="9">
        <v>317</v>
      </c>
      <c r="D26" s="18">
        <v>61</v>
      </c>
    </row>
    <row r="27" spans="2:4" x14ac:dyDescent="0.25">
      <c r="B27" s="65" t="s">
        <v>42</v>
      </c>
      <c r="C27" s="9">
        <v>749</v>
      </c>
      <c r="D27" s="18">
        <v>194</v>
      </c>
    </row>
    <row r="28" spans="2:4" x14ac:dyDescent="0.25">
      <c r="B28" s="65" t="s">
        <v>43</v>
      </c>
      <c r="C28" s="9">
        <v>2911</v>
      </c>
      <c r="D28" s="18">
        <v>398</v>
      </c>
    </row>
    <row r="29" spans="2:4" x14ac:dyDescent="0.25">
      <c r="B29" s="65" t="s">
        <v>44</v>
      </c>
      <c r="C29" s="9">
        <v>119982</v>
      </c>
      <c r="D29" s="18">
        <v>23532</v>
      </c>
    </row>
    <row r="30" spans="2:4" x14ac:dyDescent="0.25">
      <c r="B30" s="65" t="s">
        <v>45</v>
      </c>
      <c r="C30" s="9">
        <v>4572</v>
      </c>
      <c r="D30" s="18">
        <v>533</v>
      </c>
    </row>
    <row r="31" spans="2:4" x14ac:dyDescent="0.25">
      <c r="B31" s="65" t="s">
        <v>46</v>
      </c>
      <c r="C31" s="9">
        <v>1938</v>
      </c>
      <c r="D31" s="18">
        <v>187</v>
      </c>
    </row>
    <row r="32" spans="2:4" s="34" customFormat="1" x14ac:dyDescent="0.25">
      <c r="B32" s="63" t="s">
        <v>1</v>
      </c>
      <c r="C32" s="29">
        <f>SUM(C23:C31)</f>
        <v>195864</v>
      </c>
      <c r="D32" s="66">
        <f>SUM(D23:D31)</f>
        <v>36752</v>
      </c>
    </row>
    <row r="33" spans="2:4" x14ac:dyDescent="0.25">
      <c r="B33" s="65"/>
      <c r="C33" s="9"/>
      <c r="D33" s="18"/>
    </row>
    <row r="34" spans="2:4" x14ac:dyDescent="0.25">
      <c r="B34" s="63" t="s">
        <v>47</v>
      </c>
      <c r="C34" s="9"/>
      <c r="D34" s="18"/>
    </row>
    <row r="35" spans="2:4" x14ac:dyDescent="0.25">
      <c r="B35" s="65" t="s">
        <v>48</v>
      </c>
      <c r="C35" s="9">
        <v>5084</v>
      </c>
      <c r="D35" s="18">
        <v>660</v>
      </c>
    </row>
    <row r="36" spans="2:4" x14ac:dyDescent="0.25">
      <c r="B36" s="65" t="s">
        <v>49</v>
      </c>
      <c r="C36" s="9">
        <v>6812</v>
      </c>
      <c r="D36" s="18">
        <v>1125</v>
      </c>
    </row>
    <row r="37" spans="2:4" x14ac:dyDescent="0.25">
      <c r="B37" s="65" t="s">
        <v>50</v>
      </c>
      <c r="C37" s="9">
        <v>3808</v>
      </c>
      <c r="D37" s="18">
        <v>404</v>
      </c>
    </row>
    <row r="38" spans="2:4" x14ac:dyDescent="0.25">
      <c r="B38" s="65" t="s">
        <v>51</v>
      </c>
      <c r="C38" s="9">
        <v>4886</v>
      </c>
      <c r="D38" s="18">
        <v>499</v>
      </c>
    </row>
    <row r="39" spans="2:4" x14ac:dyDescent="0.25">
      <c r="B39" s="65" t="s">
        <v>52</v>
      </c>
      <c r="C39" s="9">
        <v>2465</v>
      </c>
      <c r="D39" s="18">
        <v>221</v>
      </c>
    </row>
    <row r="40" spans="2:4" x14ac:dyDescent="0.25">
      <c r="B40" s="65" t="s">
        <v>53</v>
      </c>
      <c r="C40" s="9">
        <v>5185</v>
      </c>
      <c r="D40" s="18">
        <v>544</v>
      </c>
    </row>
    <row r="41" spans="2:4" x14ac:dyDescent="0.25">
      <c r="B41" s="65" t="s">
        <v>54</v>
      </c>
      <c r="C41" s="9">
        <v>18485</v>
      </c>
      <c r="D41" s="18">
        <v>2463</v>
      </c>
    </row>
    <row r="42" spans="2:4" x14ac:dyDescent="0.25">
      <c r="B42" s="65" t="s">
        <v>55</v>
      </c>
      <c r="C42" s="9">
        <v>1559</v>
      </c>
      <c r="D42" s="18">
        <v>241</v>
      </c>
    </row>
    <row r="43" spans="2:4" x14ac:dyDescent="0.25">
      <c r="B43" s="65" t="s">
        <v>56</v>
      </c>
      <c r="C43" s="9">
        <v>51042</v>
      </c>
      <c r="D43" s="18">
        <v>9635</v>
      </c>
    </row>
    <row r="44" spans="2:4" x14ac:dyDescent="0.25">
      <c r="B44" s="63" t="s">
        <v>1</v>
      </c>
      <c r="C44" s="9">
        <f>SUM(C35:C43)</f>
        <v>99326</v>
      </c>
      <c r="D44" s="18">
        <f>SUM(D35:D43)</f>
        <v>15792</v>
      </c>
    </row>
    <row r="45" spans="2:4" x14ac:dyDescent="0.25">
      <c r="B45" s="65"/>
      <c r="C45" s="9"/>
      <c r="D45" s="18"/>
    </row>
    <row r="46" spans="2:4" x14ac:dyDescent="0.25">
      <c r="B46" s="63" t="s">
        <v>57</v>
      </c>
      <c r="C46" s="9"/>
      <c r="D46" s="18"/>
    </row>
    <row r="47" spans="2:4" x14ac:dyDescent="0.25">
      <c r="B47" s="65" t="s">
        <v>58</v>
      </c>
      <c r="C47" s="9">
        <v>7679</v>
      </c>
      <c r="D47" s="18">
        <v>1153</v>
      </c>
    </row>
    <row r="48" spans="2:4" x14ac:dyDescent="0.25">
      <c r="B48" s="65" t="s">
        <v>59</v>
      </c>
      <c r="C48" s="9">
        <v>1345</v>
      </c>
      <c r="D48" s="18">
        <v>206</v>
      </c>
    </row>
    <row r="49" spans="2:4" x14ac:dyDescent="0.25">
      <c r="B49" s="65" t="s">
        <v>60</v>
      </c>
      <c r="C49" s="9">
        <v>11166</v>
      </c>
      <c r="D49" s="18">
        <v>1382</v>
      </c>
    </row>
    <row r="50" spans="2:4" x14ac:dyDescent="0.25">
      <c r="B50" s="65" t="s">
        <v>61</v>
      </c>
      <c r="C50" s="9">
        <v>1353</v>
      </c>
      <c r="D50" s="18">
        <v>266</v>
      </c>
    </row>
    <row r="51" spans="2:4" x14ac:dyDescent="0.25">
      <c r="B51" s="65" t="s">
        <v>62</v>
      </c>
      <c r="C51" s="9">
        <v>4428</v>
      </c>
      <c r="D51" s="18">
        <v>614</v>
      </c>
    </row>
    <row r="52" spans="2:4" x14ac:dyDescent="0.25">
      <c r="B52" s="65" t="s">
        <v>63</v>
      </c>
      <c r="C52" s="9">
        <v>68738</v>
      </c>
      <c r="D52" s="18">
        <v>12572</v>
      </c>
    </row>
    <row r="53" spans="2:4" x14ac:dyDescent="0.25">
      <c r="B53" s="65" t="s">
        <v>64</v>
      </c>
      <c r="C53" s="9">
        <v>3627</v>
      </c>
      <c r="D53" s="18">
        <v>505</v>
      </c>
    </row>
    <row r="54" spans="2:4" x14ac:dyDescent="0.25">
      <c r="B54" s="65" t="s">
        <v>65</v>
      </c>
      <c r="C54" s="9">
        <v>73254</v>
      </c>
      <c r="D54" s="18">
        <v>16536</v>
      </c>
    </row>
    <row r="55" spans="2:4" x14ac:dyDescent="0.25">
      <c r="B55" s="65" t="s">
        <v>66</v>
      </c>
      <c r="C55" s="9">
        <v>3320</v>
      </c>
      <c r="D55" s="18">
        <v>433</v>
      </c>
    </row>
    <row r="56" spans="2:4" x14ac:dyDescent="0.25">
      <c r="B56" s="65" t="s">
        <v>67</v>
      </c>
      <c r="C56" s="9">
        <v>9483</v>
      </c>
      <c r="D56" s="18">
        <v>1308</v>
      </c>
    </row>
    <row r="57" spans="2:4" x14ac:dyDescent="0.25">
      <c r="B57" s="65" t="s">
        <v>68</v>
      </c>
      <c r="C57" s="9">
        <v>9845</v>
      </c>
      <c r="D57" s="18">
        <v>1275</v>
      </c>
    </row>
    <row r="58" spans="2:4" x14ac:dyDescent="0.25">
      <c r="B58" s="65" t="s">
        <v>69</v>
      </c>
      <c r="C58" s="9">
        <v>34181</v>
      </c>
      <c r="D58" s="18">
        <v>5898</v>
      </c>
    </row>
    <row r="59" spans="2:4" x14ac:dyDescent="0.25">
      <c r="B59" s="65" t="s">
        <v>70</v>
      </c>
      <c r="C59" s="9">
        <v>1958</v>
      </c>
      <c r="D59" s="18">
        <v>442</v>
      </c>
    </row>
    <row r="60" spans="2:4" x14ac:dyDescent="0.25">
      <c r="B60" s="65" t="s">
        <v>71</v>
      </c>
      <c r="C60" s="9">
        <v>8984</v>
      </c>
      <c r="D60" s="18">
        <v>1470</v>
      </c>
    </row>
    <row r="61" spans="2:4" x14ac:dyDescent="0.25">
      <c r="B61" s="65" t="s">
        <v>72</v>
      </c>
      <c r="C61" s="9">
        <v>5450</v>
      </c>
      <c r="D61" s="18">
        <v>582</v>
      </c>
    </row>
    <row r="62" spans="2:4" s="34" customFormat="1" x14ac:dyDescent="0.25">
      <c r="B62" s="63" t="s">
        <v>1</v>
      </c>
      <c r="C62" s="29">
        <f>SUM(C47:C61)</f>
        <v>244811</v>
      </c>
      <c r="D62" s="66">
        <f>SUM(D47:D61)</f>
        <v>44642</v>
      </c>
    </row>
    <row r="63" spans="2:4" x14ac:dyDescent="0.25">
      <c r="B63" s="67"/>
      <c r="C63" s="9"/>
      <c r="D63" s="18"/>
    </row>
    <row r="64" spans="2:4" s="34" customFormat="1" x14ac:dyDescent="0.25">
      <c r="B64" s="63" t="s">
        <v>73</v>
      </c>
      <c r="C64" s="29"/>
      <c r="D64" s="66"/>
    </row>
    <row r="65" spans="2:4" x14ac:dyDescent="0.25">
      <c r="B65" s="65" t="s">
        <v>74</v>
      </c>
      <c r="C65" s="9">
        <v>27101</v>
      </c>
      <c r="D65" s="18">
        <v>6123</v>
      </c>
    </row>
    <row r="66" spans="2:4" x14ac:dyDescent="0.25">
      <c r="B66" s="65" t="s">
        <v>75</v>
      </c>
      <c r="C66" s="9">
        <v>57468</v>
      </c>
      <c r="D66" s="18">
        <v>16247</v>
      </c>
    </row>
    <row r="67" spans="2:4" x14ac:dyDescent="0.25">
      <c r="B67" s="65" t="s">
        <v>76</v>
      </c>
      <c r="C67" s="9">
        <v>30871</v>
      </c>
      <c r="D67" s="18">
        <v>7933</v>
      </c>
    </row>
    <row r="68" spans="2:4" x14ac:dyDescent="0.25">
      <c r="B68" s="65" t="s">
        <v>77</v>
      </c>
      <c r="C68" s="9">
        <v>6222</v>
      </c>
      <c r="D68" s="18">
        <v>968</v>
      </c>
    </row>
    <row r="69" spans="2:4" x14ac:dyDescent="0.25">
      <c r="B69" s="65" t="s">
        <v>78</v>
      </c>
      <c r="C69" s="9">
        <v>5607</v>
      </c>
      <c r="D69" s="18">
        <v>955</v>
      </c>
    </row>
    <row r="70" spans="2:4" x14ac:dyDescent="0.25">
      <c r="B70" s="65" t="s">
        <v>79</v>
      </c>
      <c r="C70" s="9">
        <v>6338</v>
      </c>
      <c r="D70" s="18">
        <v>1266</v>
      </c>
    </row>
    <row r="71" spans="2:4" x14ac:dyDescent="0.25">
      <c r="B71" s="65" t="s">
        <v>80</v>
      </c>
      <c r="C71" s="9">
        <v>7948</v>
      </c>
      <c r="D71" s="18">
        <v>1100</v>
      </c>
    </row>
    <row r="72" spans="2:4" x14ac:dyDescent="0.25">
      <c r="B72" s="65" t="s">
        <v>81</v>
      </c>
      <c r="C72" s="9">
        <v>7243</v>
      </c>
      <c r="D72" s="18">
        <v>1372</v>
      </c>
    </row>
    <row r="73" spans="2:4" x14ac:dyDescent="0.25">
      <c r="B73" s="65" t="s">
        <v>82</v>
      </c>
      <c r="C73" s="9">
        <v>5856</v>
      </c>
      <c r="D73" s="18">
        <v>1972</v>
      </c>
    </row>
    <row r="74" spans="2:4" x14ac:dyDescent="0.25">
      <c r="B74" s="65" t="s">
        <v>83</v>
      </c>
      <c r="C74" s="9">
        <v>6989</v>
      </c>
      <c r="D74" s="18">
        <v>1988</v>
      </c>
    </row>
    <row r="75" spans="2:4" x14ac:dyDescent="0.25">
      <c r="B75" s="65" t="s">
        <v>84</v>
      </c>
      <c r="C75" s="9">
        <v>13580</v>
      </c>
      <c r="D75" s="18">
        <v>2340</v>
      </c>
    </row>
    <row r="76" spans="2:4" x14ac:dyDescent="0.25">
      <c r="B76" s="65" t="s">
        <v>85</v>
      </c>
      <c r="C76" s="9">
        <v>20625</v>
      </c>
      <c r="D76" s="18">
        <v>3451</v>
      </c>
    </row>
    <row r="77" spans="2:4" x14ac:dyDescent="0.25">
      <c r="B77" s="65" t="s">
        <v>86</v>
      </c>
      <c r="C77" s="9">
        <v>15572</v>
      </c>
      <c r="D77" s="18">
        <v>4531</v>
      </c>
    </row>
    <row r="78" spans="2:4" x14ac:dyDescent="0.25">
      <c r="B78" s="65" t="s">
        <v>87</v>
      </c>
      <c r="C78" s="9">
        <v>9519</v>
      </c>
      <c r="D78" s="18">
        <v>1221</v>
      </c>
    </row>
    <row r="79" spans="2:4" x14ac:dyDescent="0.25">
      <c r="B79" s="65" t="s">
        <v>88</v>
      </c>
      <c r="C79" s="9">
        <v>25366</v>
      </c>
      <c r="D79" s="18">
        <v>5773</v>
      </c>
    </row>
    <row r="80" spans="2:4" x14ac:dyDescent="0.25">
      <c r="B80" s="65" t="s">
        <v>89</v>
      </c>
      <c r="C80" s="9">
        <v>3250</v>
      </c>
      <c r="D80" s="18">
        <v>1643</v>
      </c>
    </row>
    <row r="81" spans="2:4" x14ac:dyDescent="0.25">
      <c r="B81" s="65" t="s">
        <v>90</v>
      </c>
      <c r="C81" s="9">
        <v>10284</v>
      </c>
      <c r="D81" s="18">
        <v>1275</v>
      </c>
    </row>
    <row r="82" spans="2:4" x14ac:dyDescent="0.25">
      <c r="B82" s="65" t="s">
        <v>91</v>
      </c>
      <c r="C82" s="9">
        <v>5199</v>
      </c>
      <c r="D82" s="18">
        <v>711</v>
      </c>
    </row>
    <row r="83" spans="2:4" x14ac:dyDescent="0.25">
      <c r="B83" s="65" t="s">
        <v>92</v>
      </c>
      <c r="C83" s="9">
        <v>4146</v>
      </c>
      <c r="D83" s="18">
        <v>458</v>
      </c>
    </row>
    <row r="84" spans="2:4" x14ac:dyDescent="0.25">
      <c r="B84" s="65" t="s">
        <v>93</v>
      </c>
      <c r="C84" s="9">
        <v>4365</v>
      </c>
      <c r="D84" s="18">
        <v>1036</v>
      </c>
    </row>
    <row r="85" spans="2:4" x14ac:dyDescent="0.25">
      <c r="B85" s="65" t="s">
        <v>94</v>
      </c>
      <c r="C85" s="9">
        <v>41109</v>
      </c>
      <c r="D85" s="18">
        <v>12054</v>
      </c>
    </row>
    <row r="86" spans="2:4" x14ac:dyDescent="0.25">
      <c r="B86" s="65" t="s">
        <v>95</v>
      </c>
      <c r="C86" s="9">
        <v>10452</v>
      </c>
      <c r="D86" s="18">
        <v>2400</v>
      </c>
    </row>
    <row r="87" spans="2:4" x14ac:dyDescent="0.25">
      <c r="B87" s="65" t="s">
        <v>96</v>
      </c>
      <c r="C87" s="9">
        <v>2779</v>
      </c>
      <c r="D87" s="18">
        <v>701</v>
      </c>
    </row>
    <row r="88" spans="2:4" x14ac:dyDescent="0.25">
      <c r="B88" s="65" t="s">
        <v>97</v>
      </c>
      <c r="C88" s="9">
        <v>5346</v>
      </c>
      <c r="D88" s="18">
        <v>1085</v>
      </c>
    </row>
    <row r="89" spans="2:4" x14ac:dyDescent="0.25">
      <c r="B89" s="65" t="s">
        <v>98</v>
      </c>
      <c r="C89" s="9">
        <v>2858</v>
      </c>
      <c r="D89" s="18">
        <v>718</v>
      </c>
    </row>
    <row r="90" spans="2:4" x14ac:dyDescent="0.25">
      <c r="B90" s="65" t="s">
        <v>99</v>
      </c>
      <c r="C90" s="9">
        <v>7115</v>
      </c>
      <c r="D90" s="18">
        <v>1462</v>
      </c>
    </row>
    <row r="91" spans="2:4" s="34" customFormat="1" x14ac:dyDescent="0.25">
      <c r="B91" s="63" t="s">
        <v>1</v>
      </c>
      <c r="C91" s="29">
        <f>SUM(C65:C90)</f>
        <v>343208</v>
      </c>
      <c r="D91" s="66">
        <f>SUM(D65:D90)</f>
        <v>80783</v>
      </c>
    </row>
    <row r="92" spans="2:4" x14ac:dyDescent="0.25">
      <c r="B92" s="65"/>
      <c r="C92" s="9"/>
      <c r="D92" s="18"/>
    </row>
    <row r="93" spans="2:4" x14ac:dyDescent="0.25">
      <c r="B93" s="63" t="s">
        <v>100</v>
      </c>
      <c r="C93" s="9"/>
      <c r="D93" s="18"/>
    </row>
    <row r="94" spans="2:4" x14ac:dyDescent="0.25">
      <c r="B94" s="65" t="s">
        <v>101</v>
      </c>
      <c r="C94" s="9">
        <v>122078</v>
      </c>
      <c r="D94" s="18">
        <v>25405</v>
      </c>
    </row>
    <row r="95" spans="2:4" x14ac:dyDescent="0.25">
      <c r="B95" s="65" t="s">
        <v>102</v>
      </c>
      <c r="C95" s="9">
        <v>2292</v>
      </c>
      <c r="D95" s="18">
        <v>416</v>
      </c>
    </row>
    <row r="96" spans="2:4" x14ac:dyDescent="0.25">
      <c r="B96" s="65" t="s">
        <v>103</v>
      </c>
      <c r="C96" s="9">
        <v>15705</v>
      </c>
      <c r="D96" s="18">
        <v>8573</v>
      </c>
    </row>
    <row r="97" spans="2:4" x14ac:dyDescent="0.25">
      <c r="B97" s="65" t="s">
        <v>104</v>
      </c>
      <c r="C97" s="9">
        <v>377</v>
      </c>
      <c r="D97" s="18">
        <v>62</v>
      </c>
    </row>
    <row r="98" spans="2:4" x14ac:dyDescent="0.25">
      <c r="B98" s="65" t="s">
        <v>105</v>
      </c>
      <c r="C98" s="9">
        <v>4003</v>
      </c>
      <c r="D98" s="18">
        <v>2583</v>
      </c>
    </row>
    <row r="99" spans="2:4" x14ac:dyDescent="0.25">
      <c r="B99" s="65" t="s">
        <v>106</v>
      </c>
      <c r="C99" s="9">
        <v>4932</v>
      </c>
      <c r="D99" s="18">
        <v>2118</v>
      </c>
    </row>
    <row r="100" spans="2:4" x14ac:dyDescent="0.25">
      <c r="B100" s="65" t="s">
        <v>107</v>
      </c>
      <c r="C100" s="9">
        <v>7346</v>
      </c>
      <c r="D100" s="18">
        <v>1700</v>
      </c>
    </row>
    <row r="101" spans="2:4" x14ac:dyDescent="0.25">
      <c r="B101" s="65" t="s">
        <v>108</v>
      </c>
      <c r="C101" s="9">
        <v>5643</v>
      </c>
      <c r="D101" s="18">
        <v>1550</v>
      </c>
    </row>
    <row r="102" spans="2:4" x14ac:dyDescent="0.25">
      <c r="B102" s="65" t="s">
        <v>109</v>
      </c>
      <c r="C102" s="9">
        <v>4675</v>
      </c>
      <c r="D102" s="18">
        <v>1142</v>
      </c>
    </row>
    <row r="103" spans="2:4" x14ac:dyDescent="0.25">
      <c r="B103" s="65" t="s">
        <v>110</v>
      </c>
      <c r="C103" s="9">
        <v>9148</v>
      </c>
      <c r="D103" s="18">
        <v>2292</v>
      </c>
    </row>
    <row r="104" spans="2:4" x14ac:dyDescent="0.25">
      <c r="B104" s="65" t="s">
        <v>111</v>
      </c>
      <c r="C104" s="9">
        <v>116872</v>
      </c>
      <c r="D104" s="18">
        <v>43313</v>
      </c>
    </row>
    <row r="105" spans="2:4" x14ac:dyDescent="0.25">
      <c r="B105" s="65" t="s">
        <v>112</v>
      </c>
      <c r="C105" s="9">
        <v>38979</v>
      </c>
      <c r="D105" s="18">
        <v>4939</v>
      </c>
    </row>
    <row r="106" spans="2:4" s="34" customFormat="1" x14ac:dyDescent="0.25">
      <c r="B106" s="63" t="s">
        <v>1</v>
      </c>
      <c r="C106" s="29">
        <f>SUM(C94:C105)</f>
        <v>332050</v>
      </c>
      <c r="D106" s="66">
        <f>SUM(D94:D105)</f>
        <v>94093</v>
      </c>
    </row>
    <row r="107" spans="2:4" x14ac:dyDescent="0.25">
      <c r="B107" s="65"/>
      <c r="C107" s="9"/>
      <c r="D107" s="18"/>
    </row>
    <row r="108" spans="2:4" x14ac:dyDescent="0.25">
      <c r="B108" s="63" t="s">
        <v>113</v>
      </c>
      <c r="C108" s="9"/>
      <c r="D108" s="18"/>
    </row>
    <row r="109" spans="2:4" x14ac:dyDescent="0.25">
      <c r="B109" s="65" t="s">
        <v>114</v>
      </c>
      <c r="C109" s="9">
        <v>73637</v>
      </c>
      <c r="D109" s="18">
        <v>10150</v>
      </c>
    </row>
    <row r="110" spans="2:4" x14ac:dyDescent="0.25">
      <c r="B110" s="65" t="s">
        <v>115</v>
      </c>
      <c r="C110" s="9">
        <v>52748</v>
      </c>
      <c r="D110" s="18">
        <v>9905</v>
      </c>
    </row>
    <row r="111" spans="2:4" x14ac:dyDescent="0.25">
      <c r="B111" s="65" t="s">
        <v>116</v>
      </c>
      <c r="C111" s="9">
        <v>32524</v>
      </c>
      <c r="D111" s="18">
        <v>16625</v>
      </c>
    </row>
    <row r="112" spans="2:4" x14ac:dyDescent="0.25">
      <c r="B112" s="65" t="s">
        <v>117</v>
      </c>
      <c r="C112" s="9">
        <v>31189</v>
      </c>
      <c r="D112" s="18">
        <v>5973</v>
      </c>
    </row>
    <row r="113" spans="2:4" x14ac:dyDescent="0.25">
      <c r="B113" s="65" t="s">
        <v>118</v>
      </c>
      <c r="C113" s="9">
        <v>208642</v>
      </c>
      <c r="D113" s="18">
        <v>33531</v>
      </c>
    </row>
    <row r="114" spans="2:4" x14ac:dyDescent="0.25">
      <c r="B114" s="65" t="s">
        <v>119</v>
      </c>
      <c r="C114" s="9">
        <v>25871</v>
      </c>
      <c r="D114" s="18">
        <v>5369</v>
      </c>
    </row>
    <row r="115" spans="2:4" x14ac:dyDescent="0.25">
      <c r="B115" s="65" t="s">
        <v>120</v>
      </c>
      <c r="C115" s="9">
        <v>87139</v>
      </c>
      <c r="D115" s="18">
        <v>12161</v>
      </c>
    </row>
    <row r="116" spans="2:4" x14ac:dyDescent="0.25">
      <c r="B116" s="65" t="s">
        <v>121</v>
      </c>
      <c r="C116" s="9">
        <v>6788</v>
      </c>
      <c r="D116" s="18">
        <v>1213</v>
      </c>
    </row>
    <row r="117" spans="2:4" s="34" customFormat="1" x14ac:dyDescent="0.25">
      <c r="B117" s="63" t="s">
        <v>1</v>
      </c>
      <c r="C117" s="29">
        <f>SUM(C109:C116)</f>
        <v>518538</v>
      </c>
      <c r="D117" s="66">
        <f>SUM(D109:D116)</f>
        <v>94927</v>
      </c>
    </row>
    <row r="118" spans="2:4" x14ac:dyDescent="0.25">
      <c r="B118" s="65"/>
      <c r="C118" s="9"/>
      <c r="D118" s="18"/>
    </row>
    <row r="119" spans="2:4" x14ac:dyDescent="0.25">
      <c r="B119" s="63" t="s">
        <v>122</v>
      </c>
      <c r="C119" s="9"/>
      <c r="D119" s="18"/>
    </row>
    <row r="120" spans="2:4" x14ac:dyDescent="0.25">
      <c r="B120" s="65" t="s">
        <v>123</v>
      </c>
      <c r="C120" s="9">
        <v>64187</v>
      </c>
      <c r="D120" s="18">
        <v>11638</v>
      </c>
    </row>
    <row r="121" spans="2:4" x14ac:dyDescent="0.25">
      <c r="B121" s="65" t="s">
        <v>124</v>
      </c>
      <c r="C121" s="9">
        <v>56064</v>
      </c>
      <c r="D121" s="18">
        <v>8987</v>
      </c>
    </row>
    <row r="122" spans="2:4" x14ac:dyDescent="0.25">
      <c r="B122" s="65" t="s">
        <v>125</v>
      </c>
      <c r="C122" s="9">
        <v>55908</v>
      </c>
      <c r="D122" s="18">
        <v>7812</v>
      </c>
    </row>
    <row r="123" spans="2:4" x14ac:dyDescent="0.25">
      <c r="B123" s="65" t="s">
        <v>126</v>
      </c>
      <c r="C123" s="9">
        <v>57523</v>
      </c>
      <c r="D123" s="18">
        <v>7207</v>
      </c>
    </row>
    <row r="124" spans="2:4" x14ac:dyDescent="0.25">
      <c r="B124" s="65" t="s">
        <v>127</v>
      </c>
      <c r="C124" s="9">
        <v>44371</v>
      </c>
      <c r="D124" s="18">
        <v>6697</v>
      </c>
    </row>
    <row r="125" spans="2:4" x14ac:dyDescent="0.25">
      <c r="B125" s="65" t="s">
        <v>128</v>
      </c>
      <c r="C125" s="9">
        <v>37153</v>
      </c>
      <c r="D125" s="18">
        <v>8562</v>
      </c>
    </row>
    <row r="126" spans="2:4" x14ac:dyDescent="0.25">
      <c r="B126" s="65" t="s">
        <v>129</v>
      </c>
      <c r="C126" s="9">
        <v>46560</v>
      </c>
      <c r="D126" s="18">
        <v>8209</v>
      </c>
    </row>
    <row r="127" spans="2:4" x14ac:dyDescent="0.25">
      <c r="B127" s="65" t="s">
        <v>130</v>
      </c>
      <c r="C127" s="9">
        <v>31280</v>
      </c>
      <c r="D127" s="18">
        <v>6991</v>
      </c>
    </row>
    <row r="128" spans="2:4" s="34" customFormat="1" x14ac:dyDescent="0.25">
      <c r="B128" s="63" t="s">
        <v>1</v>
      </c>
      <c r="C128" s="29">
        <f>SUM(C120:C127)</f>
        <v>393046</v>
      </c>
      <c r="D128" s="66">
        <f>SUM(D120:D127)</f>
        <v>66103</v>
      </c>
    </row>
    <row r="129" spans="2:4" x14ac:dyDescent="0.25">
      <c r="B129" s="65"/>
      <c r="C129" s="9"/>
      <c r="D129" s="18"/>
    </row>
    <row r="130" spans="2:4" x14ac:dyDescent="0.25">
      <c r="B130" s="63" t="s">
        <v>131</v>
      </c>
      <c r="C130" s="9"/>
      <c r="D130" s="18"/>
    </row>
    <row r="131" spans="2:4" x14ac:dyDescent="0.25">
      <c r="B131" s="65" t="s">
        <v>132</v>
      </c>
      <c r="C131" s="9">
        <v>49991</v>
      </c>
      <c r="D131" s="18">
        <v>7031</v>
      </c>
    </row>
    <row r="132" spans="2:4" x14ac:dyDescent="0.25">
      <c r="B132" s="65" t="s">
        <v>133</v>
      </c>
      <c r="C132" s="9">
        <v>119024</v>
      </c>
      <c r="D132" s="18">
        <v>30102</v>
      </c>
    </row>
    <row r="133" spans="2:4" x14ac:dyDescent="0.25">
      <c r="B133" s="65" t="s">
        <v>134</v>
      </c>
      <c r="C133" s="9">
        <v>49338</v>
      </c>
      <c r="D133" s="18">
        <v>10380</v>
      </c>
    </row>
    <row r="134" spans="2:4" x14ac:dyDescent="0.25">
      <c r="B134" s="65" t="s">
        <v>135</v>
      </c>
      <c r="C134" s="9">
        <v>95123</v>
      </c>
      <c r="D134" s="18">
        <v>29748</v>
      </c>
    </row>
    <row r="135" spans="2:4" x14ac:dyDescent="0.25">
      <c r="B135" s="65" t="s">
        <v>136</v>
      </c>
      <c r="C135" s="9">
        <v>58694</v>
      </c>
      <c r="D135" s="18">
        <v>32748</v>
      </c>
    </row>
    <row r="136" spans="2:4" x14ac:dyDescent="0.25">
      <c r="B136" s="65" t="s">
        <v>137</v>
      </c>
      <c r="C136" s="9">
        <v>41800</v>
      </c>
      <c r="D136" s="18">
        <v>6210</v>
      </c>
    </row>
    <row r="137" spans="2:4" s="34" customFormat="1" x14ac:dyDescent="0.25">
      <c r="B137" s="63" t="s">
        <v>1</v>
      </c>
      <c r="C137" s="29">
        <f>SUM(C131:C136)</f>
        <v>413970</v>
      </c>
      <c r="D137" s="66">
        <f>SUM(D131:D136)</f>
        <v>116219</v>
      </c>
    </row>
    <row r="138" spans="2:4" x14ac:dyDescent="0.25">
      <c r="B138" s="65"/>
      <c r="C138" s="9"/>
      <c r="D138" s="18"/>
    </row>
    <row r="139" spans="2:4" x14ac:dyDescent="0.25">
      <c r="B139" s="63" t="s">
        <v>138</v>
      </c>
      <c r="C139" s="9"/>
      <c r="D139" s="18"/>
    </row>
    <row r="140" spans="2:4" x14ac:dyDescent="0.25">
      <c r="B140" s="65" t="s">
        <v>139</v>
      </c>
      <c r="C140" s="9">
        <v>21111</v>
      </c>
      <c r="D140" s="18">
        <v>33902</v>
      </c>
    </row>
    <row r="141" spans="2:4" x14ac:dyDescent="0.25">
      <c r="B141" s="65" t="s">
        <v>140</v>
      </c>
      <c r="C141" s="9">
        <v>73354</v>
      </c>
      <c r="D141" s="18">
        <v>92423</v>
      </c>
    </row>
    <row r="142" spans="2:4" x14ac:dyDescent="0.25">
      <c r="B142" s="65" t="s">
        <v>141</v>
      </c>
      <c r="C142" s="9">
        <v>19850</v>
      </c>
      <c r="D142" s="18">
        <v>40219</v>
      </c>
    </row>
    <row r="143" spans="2:4" x14ac:dyDescent="0.25">
      <c r="B143" s="65" t="s">
        <v>142</v>
      </c>
      <c r="C143" s="9">
        <v>96287</v>
      </c>
      <c r="D143" s="18">
        <v>18187</v>
      </c>
    </row>
    <row r="144" spans="2:4" x14ac:dyDescent="0.25">
      <c r="B144" s="65" t="s">
        <v>143</v>
      </c>
      <c r="C144" s="9">
        <v>39979</v>
      </c>
      <c r="D144" s="18">
        <v>19003</v>
      </c>
    </row>
    <row r="145" spans="2:4" s="34" customFormat="1" x14ac:dyDescent="0.25">
      <c r="B145" s="63" t="s">
        <v>1</v>
      </c>
      <c r="C145" s="29">
        <f>SUM(C140:C144)</f>
        <v>250581</v>
      </c>
      <c r="D145" s="66">
        <f>SUM(D140:D144)</f>
        <v>203734</v>
      </c>
    </row>
    <row r="146" spans="2:4" x14ac:dyDescent="0.25">
      <c r="B146" s="65"/>
      <c r="C146" s="9"/>
      <c r="D146" s="18"/>
    </row>
    <row r="147" spans="2:4" x14ac:dyDescent="0.25">
      <c r="B147" s="63" t="s">
        <v>144</v>
      </c>
      <c r="C147" s="9"/>
      <c r="D147" s="18"/>
    </row>
    <row r="148" spans="2:4" x14ac:dyDescent="0.25">
      <c r="B148" s="65" t="s">
        <v>145</v>
      </c>
      <c r="C148" s="9">
        <v>63381</v>
      </c>
      <c r="D148" s="18">
        <v>8262</v>
      </c>
    </row>
    <row r="149" spans="2:4" x14ac:dyDescent="0.25">
      <c r="B149" s="65" t="s">
        <v>146</v>
      </c>
      <c r="C149" s="9">
        <v>10055</v>
      </c>
      <c r="D149" s="18">
        <v>2994</v>
      </c>
    </row>
    <row r="150" spans="2:4" x14ac:dyDescent="0.25">
      <c r="B150" s="65" t="s">
        <v>147</v>
      </c>
      <c r="C150" s="9">
        <v>200905</v>
      </c>
      <c r="D150" s="18">
        <v>26822</v>
      </c>
    </row>
    <row r="151" spans="2:4" x14ac:dyDescent="0.25">
      <c r="B151" s="65" t="s">
        <v>148</v>
      </c>
      <c r="C151" s="9">
        <v>7506</v>
      </c>
      <c r="D151" s="18">
        <v>1373</v>
      </c>
    </row>
    <row r="152" spans="2:4" x14ac:dyDescent="0.25">
      <c r="B152" s="65" t="s">
        <v>149</v>
      </c>
      <c r="C152" s="9">
        <v>152537</v>
      </c>
      <c r="D152" s="18">
        <v>28587</v>
      </c>
    </row>
    <row r="153" spans="2:4" x14ac:dyDescent="0.25">
      <c r="B153" s="63" t="s">
        <v>1</v>
      </c>
      <c r="C153" s="9">
        <f>SUM(C148:C152)</f>
        <v>434384</v>
      </c>
      <c r="D153" s="18">
        <f>SUM(D148:D152)</f>
        <v>68038</v>
      </c>
    </row>
    <row r="154" spans="2:4" x14ac:dyDescent="0.25">
      <c r="B154" s="65"/>
      <c r="C154" s="9"/>
      <c r="D154" s="18"/>
    </row>
    <row r="155" spans="2:4" x14ac:dyDescent="0.25">
      <c r="B155" s="63" t="s">
        <v>150</v>
      </c>
      <c r="C155" s="9"/>
      <c r="D155" s="18"/>
    </row>
    <row r="156" spans="2:4" x14ac:dyDescent="0.25">
      <c r="B156" s="65" t="s">
        <v>151</v>
      </c>
      <c r="C156" s="9">
        <v>64401</v>
      </c>
      <c r="D156" s="18">
        <v>11048</v>
      </c>
    </row>
    <row r="157" spans="2:4" x14ac:dyDescent="0.25">
      <c r="B157" s="65" t="s">
        <v>152</v>
      </c>
      <c r="C157" s="9">
        <v>37228</v>
      </c>
      <c r="D157" s="18">
        <v>8475</v>
      </c>
    </row>
    <row r="158" spans="2:4" x14ac:dyDescent="0.25">
      <c r="B158" s="65" t="s">
        <v>153</v>
      </c>
      <c r="C158" s="9">
        <v>48460</v>
      </c>
      <c r="D158" s="18">
        <v>6883</v>
      </c>
    </row>
    <row r="159" spans="2:4" x14ac:dyDescent="0.25">
      <c r="B159" s="65" t="s">
        <v>154</v>
      </c>
      <c r="C159" s="9">
        <v>45864</v>
      </c>
      <c r="D159" s="18">
        <v>10513</v>
      </c>
    </row>
    <row r="160" spans="2:4" x14ac:dyDescent="0.25">
      <c r="B160" s="65" t="s">
        <v>155</v>
      </c>
      <c r="C160" s="9">
        <v>38991</v>
      </c>
      <c r="D160" s="18">
        <v>5951</v>
      </c>
    </row>
    <row r="161" spans="2:4" x14ac:dyDescent="0.25">
      <c r="B161" s="65" t="s">
        <v>156</v>
      </c>
      <c r="C161" s="9">
        <v>44656</v>
      </c>
      <c r="D161" s="18">
        <v>5717</v>
      </c>
    </row>
    <row r="162" spans="2:4" s="34" customFormat="1" x14ac:dyDescent="0.25">
      <c r="B162" s="63" t="s">
        <v>1</v>
      </c>
      <c r="C162" s="29">
        <f>SUM(C156:C161)</f>
        <v>279600</v>
      </c>
      <c r="D162" s="66">
        <f>SUM(D156:D161)</f>
        <v>48587</v>
      </c>
    </row>
    <row r="163" spans="2:4" x14ac:dyDescent="0.25">
      <c r="B163" s="65"/>
      <c r="C163" s="9"/>
      <c r="D163" s="18"/>
    </row>
    <row r="164" spans="2:4" x14ac:dyDescent="0.25">
      <c r="B164" s="63" t="s">
        <v>157</v>
      </c>
      <c r="C164" s="9"/>
      <c r="D164" s="18"/>
    </row>
    <row r="165" spans="2:4" x14ac:dyDescent="0.25">
      <c r="B165" s="65" t="s">
        <v>158</v>
      </c>
      <c r="C165" s="9">
        <v>4424</v>
      </c>
      <c r="D165" s="18">
        <v>1022</v>
      </c>
    </row>
    <row r="166" spans="2:4" x14ac:dyDescent="0.25">
      <c r="B166" s="65" t="s">
        <v>159</v>
      </c>
      <c r="C166" s="9">
        <v>2374</v>
      </c>
      <c r="D166" s="18">
        <v>629</v>
      </c>
    </row>
    <row r="167" spans="2:4" x14ac:dyDescent="0.25">
      <c r="B167" s="65" t="s">
        <v>160</v>
      </c>
      <c r="C167" s="9">
        <v>33211</v>
      </c>
      <c r="D167" s="18">
        <v>7166</v>
      </c>
    </row>
    <row r="168" spans="2:4" x14ac:dyDescent="0.25">
      <c r="B168" s="65" t="s">
        <v>161</v>
      </c>
      <c r="C168" s="9">
        <v>22498</v>
      </c>
      <c r="D168" s="18">
        <v>3501</v>
      </c>
    </row>
    <row r="169" spans="2:4" x14ac:dyDescent="0.25">
      <c r="B169" s="65" t="s">
        <v>162</v>
      </c>
      <c r="C169" s="9">
        <v>101606</v>
      </c>
      <c r="D169" s="18">
        <v>17609</v>
      </c>
    </row>
    <row r="170" spans="2:4" x14ac:dyDescent="0.25">
      <c r="B170" s="65" t="s">
        <v>163</v>
      </c>
      <c r="C170" s="9">
        <v>12381</v>
      </c>
      <c r="D170" s="18">
        <v>2765</v>
      </c>
    </row>
    <row r="171" spans="2:4" x14ac:dyDescent="0.25">
      <c r="B171" s="65" t="s">
        <v>164</v>
      </c>
      <c r="C171" s="9">
        <v>34520</v>
      </c>
      <c r="D171" s="18">
        <v>8156</v>
      </c>
    </row>
    <row r="172" spans="2:4" x14ac:dyDescent="0.25">
      <c r="B172" s="65" t="s">
        <v>165</v>
      </c>
      <c r="C172" s="9">
        <v>9352</v>
      </c>
      <c r="D172" s="18">
        <v>3340</v>
      </c>
    </row>
    <row r="173" spans="2:4" x14ac:dyDescent="0.25">
      <c r="B173" s="65" t="s">
        <v>166</v>
      </c>
      <c r="C173" s="9">
        <v>12605</v>
      </c>
      <c r="D173" s="18">
        <v>2378</v>
      </c>
    </row>
    <row r="174" spans="2:4" x14ac:dyDescent="0.25">
      <c r="B174" s="65" t="s">
        <v>167</v>
      </c>
      <c r="C174" s="9">
        <v>27630</v>
      </c>
      <c r="D174" s="18">
        <v>6531</v>
      </c>
    </row>
    <row r="175" spans="2:4" x14ac:dyDescent="0.25">
      <c r="B175" s="65" t="s">
        <v>168</v>
      </c>
      <c r="C175" s="9">
        <v>36885</v>
      </c>
      <c r="D175" s="18">
        <v>6127</v>
      </c>
    </row>
    <row r="176" spans="2:4" x14ac:dyDescent="0.25">
      <c r="B176" s="65" t="s">
        <v>169</v>
      </c>
      <c r="C176" s="9">
        <v>22638</v>
      </c>
      <c r="D176" s="18">
        <v>5141</v>
      </c>
    </row>
    <row r="177" spans="2:4" x14ac:dyDescent="0.25">
      <c r="B177" s="65" t="s">
        <v>170</v>
      </c>
      <c r="C177" s="9">
        <v>2323</v>
      </c>
      <c r="D177" s="18">
        <v>309</v>
      </c>
    </row>
    <row r="178" spans="2:4" x14ac:dyDescent="0.25">
      <c r="B178" s="65" t="s">
        <v>171</v>
      </c>
      <c r="C178" s="9">
        <v>11713</v>
      </c>
      <c r="D178" s="18">
        <v>2970</v>
      </c>
    </row>
    <row r="179" spans="2:4" s="34" customFormat="1" x14ac:dyDescent="0.25">
      <c r="B179" s="63" t="s">
        <v>1</v>
      </c>
      <c r="C179" s="29">
        <f>SUM(C165:C178)</f>
        <v>334160</v>
      </c>
      <c r="D179" s="66">
        <f>SUM(D165:D178)</f>
        <v>67644</v>
      </c>
    </row>
    <row r="180" spans="2:4" x14ac:dyDescent="0.25">
      <c r="B180" s="65"/>
      <c r="C180" s="9"/>
      <c r="D180" s="18"/>
    </row>
    <row r="181" spans="2:4" x14ac:dyDescent="0.25">
      <c r="B181" s="63" t="s">
        <v>172</v>
      </c>
      <c r="C181" s="9"/>
      <c r="D181" s="18"/>
    </row>
    <row r="182" spans="2:4" x14ac:dyDescent="0.25">
      <c r="B182" s="65" t="s">
        <v>173</v>
      </c>
      <c r="C182" s="9">
        <v>4246</v>
      </c>
      <c r="D182" s="18">
        <v>1149</v>
      </c>
    </row>
    <row r="183" spans="2:4" x14ac:dyDescent="0.25">
      <c r="B183" s="65" t="s">
        <v>174</v>
      </c>
      <c r="C183" s="9">
        <v>20433</v>
      </c>
      <c r="D183" s="18">
        <v>4264</v>
      </c>
    </row>
    <row r="184" spans="2:4" x14ac:dyDescent="0.25">
      <c r="B184" s="65" t="s">
        <v>175</v>
      </c>
      <c r="C184" s="9">
        <v>6177</v>
      </c>
      <c r="D184" s="18">
        <v>1340</v>
      </c>
    </row>
    <row r="185" spans="2:4" x14ac:dyDescent="0.25">
      <c r="B185" s="65" t="s">
        <v>176</v>
      </c>
      <c r="C185" s="9">
        <v>5504</v>
      </c>
      <c r="D185" s="18">
        <v>929</v>
      </c>
    </row>
    <row r="186" spans="2:4" x14ac:dyDescent="0.25">
      <c r="B186" s="65" t="s">
        <v>177</v>
      </c>
      <c r="C186" s="9">
        <v>9673</v>
      </c>
      <c r="D186" s="18">
        <v>1712</v>
      </c>
    </row>
    <row r="187" spans="2:4" x14ac:dyDescent="0.25">
      <c r="B187" s="65" t="s">
        <v>178</v>
      </c>
      <c r="C187" s="9">
        <v>9428</v>
      </c>
      <c r="D187" s="18">
        <v>2589</v>
      </c>
    </row>
    <row r="188" spans="2:4" x14ac:dyDescent="0.25">
      <c r="B188" s="65" t="s">
        <v>179</v>
      </c>
      <c r="C188" s="9">
        <v>5121</v>
      </c>
      <c r="D188" s="18">
        <v>1336</v>
      </c>
    </row>
    <row r="189" spans="2:4" x14ac:dyDescent="0.25">
      <c r="B189" s="65" t="s">
        <v>180</v>
      </c>
      <c r="C189" s="9">
        <v>12968</v>
      </c>
      <c r="D189" s="18">
        <v>2230</v>
      </c>
    </row>
    <row r="190" spans="2:4" x14ac:dyDescent="0.25">
      <c r="B190" s="65" t="s">
        <v>181</v>
      </c>
      <c r="C190" s="9">
        <v>87526</v>
      </c>
      <c r="D190" s="18">
        <v>19154</v>
      </c>
    </row>
    <row r="191" spans="2:4" x14ac:dyDescent="0.25">
      <c r="B191" s="65" t="s">
        <v>182</v>
      </c>
      <c r="C191" s="9">
        <v>16398</v>
      </c>
      <c r="D191" s="18">
        <v>4461</v>
      </c>
    </row>
    <row r="192" spans="2:4" x14ac:dyDescent="0.25">
      <c r="B192" s="65" t="s">
        <v>183</v>
      </c>
      <c r="C192" s="9">
        <v>5034</v>
      </c>
      <c r="D192" s="18">
        <v>871</v>
      </c>
    </row>
    <row r="193" spans="2:4" x14ac:dyDescent="0.25">
      <c r="B193" s="65" t="s">
        <v>184</v>
      </c>
      <c r="C193" s="9">
        <v>7987</v>
      </c>
      <c r="D193" s="18">
        <v>1393</v>
      </c>
    </row>
    <row r="194" spans="2:4" x14ac:dyDescent="0.25">
      <c r="B194" s="65" t="s">
        <v>185</v>
      </c>
      <c r="C194" s="9">
        <v>2616</v>
      </c>
      <c r="D194" s="18">
        <v>701</v>
      </c>
    </row>
    <row r="195" spans="2:4" s="34" customFormat="1" x14ac:dyDescent="0.25">
      <c r="B195" s="63" t="s">
        <v>1</v>
      </c>
      <c r="C195" s="29">
        <f>SUM(C182:C194)</f>
        <v>193111</v>
      </c>
      <c r="D195" s="66">
        <f>SUM(D182:D194)</f>
        <v>42129</v>
      </c>
    </row>
    <row r="196" spans="2:4" x14ac:dyDescent="0.25">
      <c r="B196" s="65"/>
      <c r="C196" s="9"/>
      <c r="D196" s="18"/>
    </row>
    <row r="197" spans="2:4" x14ac:dyDescent="0.25">
      <c r="B197" s="63" t="s">
        <v>186</v>
      </c>
      <c r="C197" s="9"/>
      <c r="D197" s="18"/>
    </row>
    <row r="198" spans="2:4" x14ac:dyDescent="0.25">
      <c r="B198" s="65" t="s">
        <v>187</v>
      </c>
      <c r="C198" s="9">
        <v>5350</v>
      </c>
      <c r="D198" s="18">
        <v>1080</v>
      </c>
    </row>
    <row r="199" spans="2:4" x14ac:dyDescent="0.25">
      <c r="B199" s="65" t="s">
        <v>188</v>
      </c>
      <c r="C199" s="9">
        <v>5840</v>
      </c>
      <c r="D199" s="18">
        <v>1187</v>
      </c>
    </row>
    <row r="200" spans="2:4" x14ac:dyDescent="0.25">
      <c r="B200" s="65" t="s">
        <v>189</v>
      </c>
      <c r="C200" s="9">
        <v>11218</v>
      </c>
      <c r="D200" s="18">
        <v>2598</v>
      </c>
    </row>
    <row r="201" spans="2:4" x14ac:dyDescent="0.25">
      <c r="B201" s="65" t="s">
        <v>190</v>
      </c>
      <c r="C201" s="9">
        <v>1158</v>
      </c>
      <c r="D201" s="18">
        <v>315</v>
      </c>
    </row>
    <row r="202" spans="2:4" x14ac:dyDescent="0.25">
      <c r="B202" s="65" t="s">
        <v>191</v>
      </c>
      <c r="C202" s="9">
        <v>3608</v>
      </c>
      <c r="D202" s="18">
        <v>911</v>
      </c>
    </row>
    <row r="203" spans="2:4" x14ac:dyDescent="0.25">
      <c r="B203" s="65" t="s">
        <v>192</v>
      </c>
      <c r="C203" s="9">
        <v>26045</v>
      </c>
      <c r="D203" s="18">
        <v>7134</v>
      </c>
    </row>
    <row r="204" spans="2:4" x14ac:dyDescent="0.25">
      <c r="B204" s="65" t="s">
        <v>193</v>
      </c>
      <c r="C204" s="9">
        <v>3222</v>
      </c>
      <c r="D204" s="18">
        <v>703</v>
      </c>
    </row>
    <row r="205" spans="2:4" x14ac:dyDescent="0.25">
      <c r="B205" s="65" t="s">
        <v>194</v>
      </c>
      <c r="C205" s="9">
        <v>3500</v>
      </c>
      <c r="D205" s="18">
        <v>822</v>
      </c>
    </row>
    <row r="206" spans="2:4" x14ac:dyDescent="0.25">
      <c r="B206" s="65" t="s">
        <v>195</v>
      </c>
      <c r="C206" s="9">
        <v>6173</v>
      </c>
      <c r="D206" s="18">
        <v>1407</v>
      </c>
    </row>
    <row r="207" spans="2:4" x14ac:dyDescent="0.25">
      <c r="B207" s="65" t="s">
        <v>196</v>
      </c>
      <c r="C207" s="9">
        <v>1222</v>
      </c>
      <c r="D207" s="18">
        <v>342</v>
      </c>
    </row>
    <row r="208" spans="2:4" x14ac:dyDescent="0.25">
      <c r="B208" s="65" t="s">
        <v>197</v>
      </c>
      <c r="C208" s="9">
        <v>2322</v>
      </c>
      <c r="D208" s="18">
        <v>568</v>
      </c>
    </row>
    <row r="209" spans="2:4" x14ac:dyDescent="0.25">
      <c r="B209" s="65" t="s">
        <v>198</v>
      </c>
      <c r="C209" s="9">
        <v>1971</v>
      </c>
      <c r="D209" s="18">
        <v>547</v>
      </c>
    </row>
    <row r="210" spans="2:4" x14ac:dyDescent="0.25">
      <c r="B210" s="65" t="s">
        <v>199</v>
      </c>
      <c r="C210" s="9">
        <v>7187</v>
      </c>
      <c r="D210" s="18">
        <v>1426</v>
      </c>
    </row>
    <row r="211" spans="2:4" x14ac:dyDescent="0.25">
      <c r="B211" s="65" t="s">
        <v>200</v>
      </c>
      <c r="C211" s="9">
        <v>16379</v>
      </c>
      <c r="D211" s="18">
        <v>3426</v>
      </c>
    </row>
    <row r="212" spans="2:4" x14ac:dyDescent="0.25">
      <c r="B212" s="65" t="s">
        <v>201</v>
      </c>
      <c r="C212" s="9">
        <v>1974</v>
      </c>
      <c r="D212" s="18">
        <v>467</v>
      </c>
    </row>
    <row r="213" spans="2:4" x14ac:dyDescent="0.25">
      <c r="B213" s="65" t="s">
        <v>202</v>
      </c>
      <c r="C213" s="9">
        <v>1815</v>
      </c>
      <c r="D213" s="18">
        <v>593</v>
      </c>
    </row>
    <row r="214" spans="2:4" x14ac:dyDescent="0.25">
      <c r="B214" s="65" t="s">
        <v>203</v>
      </c>
      <c r="C214" s="9">
        <v>5355</v>
      </c>
      <c r="D214" s="18">
        <v>843</v>
      </c>
    </row>
    <row r="215" spans="2:4" x14ac:dyDescent="0.25">
      <c r="B215" s="65" t="s">
        <v>204</v>
      </c>
      <c r="C215" s="9">
        <v>10240</v>
      </c>
      <c r="D215" s="18">
        <v>3232</v>
      </c>
    </row>
    <row r="216" spans="2:4" x14ac:dyDescent="0.25">
      <c r="B216" s="65" t="s">
        <v>205</v>
      </c>
      <c r="C216" s="9">
        <v>2408</v>
      </c>
      <c r="D216" s="18">
        <v>499</v>
      </c>
    </row>
    <row r="217" spans="2:4" x14ac:dyDescent="0.25">
      <c r="B217" s="65" t="s">
        <v>206</v>
      </c>
      <c r="C217" s="9">
        <v>3774</v>
      </c>
      <c r="D217" s="18">
        <v>1119</v>
      </c>
    </row>
    <row r="218" spans="2:4" s="34" customFormat="1" x14ac:dyDescent="0.25">
      <c r="B218" s="63" t="s">
        <v>1</v>
      </c>
      <c r="C218" s="29">
        <f>SUM(C198:C217)</f>
        <v>120761</v>
      </c>
      <c r="D218" s="66">
        <f>SUM(D198:D217)</f>
        <v>29219</v>
      </c>
    </row>
    <row r="219" spans="2:4" x14ac:dyDescent="0.25">
      <c r="B219" s="65"/>
      <c r="C219" s="9"/>
      <c r="D219" s="18"/>
    </row>
    <row r="220" spans="2:4" x14ac:dyDescent="0.25">
      <c r="B220" s="63" t="s">
        <v>207</v>
      </c>
      <c r="C220" s="9"/>
      <c r="D220" s="18"/>
    </row>
    <row r="221" spans="2:4" x14ac:dyDescent="0.25">
      <c r="B221" s="65" t="s">
        <v>208</v>
      </c>
      <c r="C221" s="9">
        <v>2928</v>
      </c>
      <c r="D221" s="18">
        <v>1219</v>
      </c>
    </row>
    <row r="222" spans="2:4" x14ac:dyDescent="0.25">
      <c r="B222" s="65" t="s">
        <v>209</v>
      </c>
      <c r="C222" s="9">
        <v>4558</v>
      </c>
      <c r="D222" s="18">
        <v>1856</v>
      </c>
    </row>
    <row r="223" spans="2:4" x14ac:dyDescent="0.25">
      <c r="B223" s="65" t="s">
        <v>210</v>
      </c>
      <c r="C223" s="9">
        <v>11647</v>
      </c>
      <c r="D223" s="18">
        <v>3102</v>
      </c>
    </row>
    <row r="224" spans="2:4" x14ac:dyDescent="0.25">
      <c r="B224" s="65" t="s">
        <v>211</v>
      </c>
      <c r="C224" s="9">
        <v>15425</v>
      </c>
      <c r="D224" s="18">
        <v>3657</v>
      </c>
    </row>
    <row r="225" spans="2:4" x14ac:dyDescent="0.25">
      <c r="B225" s="65" t="s">
        <v>212</v>
      </c>
      <c r="C225" s="9">
        <v>8028</v>
      </c>
      <c r="D225" s="18">
        <v>2258</v>
      </c>
    </row>
    <row r="226" spans="2:4" x14ac:dyDescent="0.25">
      <c r="B226" s="65" t="s">
        <v>213</v>
      </c>
      <c r="C226" s="9">
        <v>8355</v>
      </c>
      <c r="D226" s="18">
        <v>2454</v>
      </c>
    </row>
    <row r="227" spans="2:4" x14ac:dyDescent="0.25">
      <c r="B227" s="65" t="s">
        <v>214</v>
      </c>
      <c r="C227" s="9">
        <v>6256</v>
      </c>
      <c r="D227" s="18">
        <v>1335</v>
      </c>
    </row>
    <row r="228" spans="2:4" x14ac:dyDescent="0.25">
      <c r="B228" s="65" t="s">
        <v>215</v>
      </c>
      <c r="C228" s="9">
        <v>14325</v>
      </c>
      <c r="D228" s="18">
        <v>3879</v>
      </c>
    </row>
    <row r="229" spans="2:4" x14ac:dyDescent="0.25">
      <c r="B229" s="65" t="s">
        <v>216</v>
      </c>
      <c r="C229" s="9">
        <v>2412</v>
      </c>
      <c r="D229" s="18">
        <v>492</v>
      </c>
    </row>
    <row r="230" spans="2:4" x14ac:dyDescent="0.25">
      <c r="B230" s="65" t="s">
        <v>217</v>
      </c>
      <c r="C230" s="9">
        <v>2793</v>
      </c>
      <c r="D230" s="18">
        <v>736</v>
      </c>
    </row>
    <row r="231" spans="2:4" x14ac:dyDescent="0.25">
      <c r="B231" s="65" t="s">
        <v>218</v>
      </c>
      <c r="C231" s="9">
        <v>821</v>
      </c>
      <c r="D231" s="18">
        <v>676</v>
      </c>
    </row>
    <row r="232" spans="2:4" x14ac:dyDescent="0.25">
      <c r="B232" s="65" t="s">
        <v>219</v>
      </c>
      <c r="C232" s="9">
        <v>1566</v>
      </c>
      <c r="D232" s="18">
        <v>649</v>
      </c>
    </row>
    <row r="233" spans="2:4" x14ac:dyDescent="0.25">
      <c r="B233" s="65" t="s">
        <v>220</v>
      </c>
      <c r="C233" s="9">
        <v>2935</v>
      </c>
      <c r="D233" s="18">
        <v>796</v>
      </c>
    </row>
    <row r="234" spans="2:4" x14ac:dyDescent="0.25">
      <c r="B234" s="65" t="s">
        <v>221</v>
      </c>
      <c r="C234" s="9">
        <v>48391</v>
      </c>
      <c r="D234" s="18">
        <v>14296</v>
      </c>
    </row>
    <row r="235" spans="2:4" x14ac:dyDescent="0.25">
      <c r="B235" s="65" t="s">
        <v>222</v>
      </c>
      <c r="C235" s="9">
        <v>3300</v>
      </c>
      <c r="D235" s="18">
        <v>784</v>
      </c>
    </row>
    <row r="236" spans="2:4" x14ac:dyDescent="0.25">
      <c r="B236" s="65" t="s">
        <v>223</v>
      </c>
      <c r="C236" s="9">
        <v>3655</v>
      </c>
      <c r="D236" s="18">
        <v>1087</v>
      </c>
    </row>
    <row r="237" spans="2:4" x14ac:dyDescent="0.25">
      <c r="B237" s="65" t="s">
        <v>224</v>
      </c>
      <c r="C237" s="9">
        <v>2589</v>
      </c>
      <c r="D237" s="18">
        <v>783</v>
      </c>
    </row>
    <row r="238" spans="2:4" x14ac:dyDescent="0.25">
      <c r="B238" s="65" t="s">
        <v>225</v>
      </c>
      <c r="C238" s="9">
        <v>3230</v>
      </c>
      <c r="D238" s="18">
        <v>956</v>
      </c>
    </row>
    <row r="239" spans="2:4" x14ac:dyDescent="0.25">
      <c r="B239" s="65" t="s">
        <v>226</v>
      </c>
      <c r="C239" s="9">
        <v>74985</v>
      </c>
      <c r="D239" s="18">
        <v>21588</v>
      </c>
    </row>
    <row r="240" spans="2:4" s="34" customFormat="1" x14ac:dyDescent="0.25">
      <c r="B240" s="63" t="s">
        <v>1</v>
      </c>
      <c r="C240" s="29">
        <f>SUM(C221:C239)</f>
        <v>218199</v>
      </c>
      <c r="D240" s="66">
        <f>SUM(D221:D239)</f>
        <v>62603</v>
      </c>
    </row>
    <row r="241" spans="2:4" x14ac:dyDescent="0.25">
      <c r="B241" s="65"/>
      <c r="C241" s="9"/>
      <c r="D241" s="18"/>
    </row>
    <row r="242" spans="2:4" x14ac:dyDescent="0.25">
      <c r="B242" s="63" t="s">
        <v>227</v>
      </c>
      <c r="C242" s="9"/>
      <c r="D242" s="18"/>
    </row>
    <row r="243" spans="2:4" x14ac:dyDescent="0.25">
      <c r="B243" s="65" t="s">
        <v>228</v>
      </c>
      <c r="C243" s="9">
        <v>3774</v>
      </c>
      <c r="D243" s="18">
        <v>1628</v>
      </c>
    </row>
    <row r="244" spans="2:4" x14ac:dyDescent="0.25">
      <c r="B244" s="65" t="s">
        <v>229</v>
      </c>
      <c r="C244" s="9">
        <v>1944</v>
      </c>
      <c r="D244" s="18">
        <v>952</v>
      </c>
    </row>
    <row r="245" spans="2:4" x14ac:dyDescent="0.25">
      <c r="B245" s="65" t="s">
        <v>230</v>
      </c>
      <c r="C245" s="9">
        <v>8227</v>
      </c>
      <c r="D245" s="18">
        <v>4699</v>
      </c>
    </row>
    <row r="246" spans="2:4" x14ac:dyDescent="0.25">
      <c r="B246" s="65" t="s">
        <v>231</v>
      </c>
      <c r="C246" s="9">
        <v>3881</v>
      </c>
      <c r="D246" s="18">
        <v>1675</v>
      </c>
    </row>
    <row r="247" spans="2:4" x14ac:dyDescent="0.25">
      <c r="B247" s="65" t="s">
        <v>232</v>
      </c>
      <c r="C247" s="9">
        <v>5457</v>
      </c>
      <c r="D247" s="18">
        <v>2346</v>
      </c>
    </row>
    <row r="248" spans="2:4" x14ac:dyDescent="0.25">
      <c r="B248" s="65" t="s">
        <v>233</v>
      </c>
      <c r="C248" s="9">
        <v>1713</v>
      </c>
      <c r="D248" s="18">
        <v>1058</v>
      </c>
    </row>
    <row r="249" spans="2:4" x14ac:dyDescent="0.25">
      <c r="B249" s="65" t="s">
        <v>234</v>
      </c>
      <c r="C249" s="9">
        <v>25896</v>
      </c>
      <c r="D249" s="18">
        <v>9813</v>
      </c>
    </row>
    <row r="250" spans="2:4" x14ac:dyDescent="0.25">
      <c r="B250" s="65" t="s">
        <v>235</v>
      </c>
      <c r="C250" s="9">
        <v>11301</v>
      </c>
      <c r="D250" s="18">
        <v>4022</v>
      </c>
    </row>
    <row r="251" spans="2:4" x14ac:dyDescent="0.25">
      <c r="B251" s="65" t="s">
        <v>236</v>
      </c>
      <c r="C251" s="9">
        <v>10252</v>
      </c>
      <c r="D251" s="18">
        <v>4520</v>
      </c>
    </row>
    <row r="252" spans="2:4" x14ac:dyDescent="0.25">
      <c r="B252" s="65" t="s">
        <v>237</v>
      </c>
      <c r="C252" s="9">
        <v>5375</v>
      </c>
      <c r="D252" s="18">
        <v>1504</v>
      </c>
    </row>
    <row r="253" spans="2:4" x14ac:dyDescent="0.25">
      <c r="B253" s="65" t="s">
        <v>238</v>
      </c>
      <c r="C253" s="9">
        <v>3583</v>
      </c>
      <c r="D253" s="18">
        <v>1566</v>
      </c>
    </row>
    <row r="254" spans="2:4" s="34" customFormat="1" x14ac:dyDescent="0.25">
      <c r="B254" s="63" t="s">
        <v>1</v>
      </c>
      <c r="C254" s="29">
        <f>SUM(C243:C253)</f>
        <v>81403</v>
      </c>
      <c r="D254" s="66">
        <f>SUM(D243:D253)</f>
        <v>33783</v>
      </c>
    </row>
    <row r="255" spans="2:4" x14ac:dyDescent="0.25">
      <c r="B255" s="65"/>
      <c r="C255" s="9"/>
      <c r="D255" s="18"/>
    </row>
    <row r="256" spans="2:4" x14ac:dyDescent="0.25">
      <c r="B256" s="63" t="s">
        <v>239</v>
      </c>
      <c r="C256" s="9"/>
      <c r="D256" s="18"/>
    </row>
    <row r="257" spans="2:4" x14ac:dyDescent="0.25">
      <c r="B257" s="65" t="s">
        <v>240</v>
      </c>
      <c r="C257" s="9">
        <v>1569</v>
      </c>
      <c r="D257" s="18">
        <v>528</v>
      </c>
    </row>
    <row r="258" spans="2:4" x14ac:dyDescent="0.25">
      <c r="B258" s="65" t="s">
        <v>241</v>
      </c>
      <c r="C258" s="9">
        <v>4420</v>
      </c>
      <c r="D258" s="18">
        <v>2737</v>
      </c>
    </row>
    <row r="259" spans="2:4" x14ac:dyDescent="0.25">
      <c r="B259" s="65" t="s">
        <v>242</v>
      </c>
      <c r="C259" s="9">
        <v>1353</v>
      </c>
      <c r="D259" s="18">
        <v>547</v>
      </c>
    </row>
    <row r="260" spans="2:4" x14ac:dyDescent="0.25">
      <c r="B260" s="65" t="s">
        <v>243</v>
      </c>
      <c r="C260" s="9">
        <v>8076</v>
      </c>
      <c r="D260" s="18">
        <v>3142</v>
      </c>
    </row>
    <row r="261" spans="2:4" x14ac:dyDescent="0.25">
      <c r="B261" s="65" t="s">
        <v>244</v>
      </c>
      <c r="C261" s="9">
        <v>3255</v>
      </c>
      <c r="D261" s="18">
        <v>1648</v>
      </c>
    </row>
    <row r="262" spans="2:4" x14ac:dyDescent="0.25">
      <c r="B262" s="65" t="s">
        <v>245</v>
      </c>
      <c r="C262" s="9">
        <v>53981</v>
      </c>
      <c r="D262" s="18">
        <v>21166</v>
      </c>
    </row>
    <row r="263" spans="2:4" x14ac:dyDescent="0.25">
      <c r="B263" s="65" t="s">
        <v>246</v>
      </c>
      <c r="C263" s="9">
        <v>3159</v>
      </c>
      <c r="D263" s="18">
        <v>781</v>
      </c>
    </row>
    <row r="264" spans="2:4" x14ac:dyDescent="0.25">
      <c r="B264" s="65" t="s">
        <v>247</v>
      </c>
      <c r="C264" s="9">
        <v>5262</v>
      </c>
      <c r="D264" s="18">
        <v>1584</v>
      </c>
    </row>
    <row r="265" spans="2:4" x14ac:dyDescent="0.25">
      <c r="B265" s="65" t="s">
        <v>248</v>
      </c>
      <c r="C265" s="9">
        <v>3334</v>
      </c>
      <c r="D265" s="18">
        <v>1352</v>
      </c>
    </row>
    <row r="266" spans="2:4" x14ac:dyDescent="0.25">
      <c r="B266" s="65" t="s">
        <v>249</v>
      </c>
      <c r="C266" s="9">
        <v>1595</v>
      </c>
      <c r="D266" s="18">
        <v>459</v>
      </c>
    </row>
    <row r="267" spans="2:4" x14ac:dyDescent="0.25">
      <c r="B267" s="65" t="s">
        <v>250</v>
      </c>
      <c r="C267" s="9">
        <v>5574</v>
      </c>
      <c r="D267" s="18">
        <v>2163</v>
      </c>
    </row>
    <row r="268" spans="2:4" x14ac:dyDescent="0.25">
      <c r="B268" s="65" t="s">
        <v>251</v>
      </c>
      <c r="C268" s="9">
        <v>4072</v>
      </c>
      <c r="D268" s="18">
        <v>1793</v>
      </c>
    </row>
    <row r="269" spans="2:4" x14ac:dyDescent="0.25">
      <c r="B269" s="65" t="s">
        <v>252</v>
      </c>
      <c r="C269" s="9">
        <v>1364</v>
      </c>
      <c r="D269" s="18">
        <v>516</v>
      </c>
    </row>
    <row r="270" spans="2:4" x14ac:dyDescent="0.25">
      <c r="B270" s="65" t="s">
        <v>253</v>
      </c>
      <c r="C270" s="9">
        <v>1935</v>
      </c>
      <c r="D270" s="18">
        <v>924</v>
      </c>
    </row>
    <row r="271" spans="2:4" x14ac:dyDescent="0.25">
      <c r="B271" s="65" t="s">
        <v>254</v>
      </c>
      <c r="C271" s="9">
        <v>2235</v>
      </c>
      <c r="D271" s="18">
        <v>2014</v>
      </c>
    </row>
    <row r="272" spans="2:4" x14ac:dyDescent="0.25">
      <c r="B272" s="65" t="s">
        <v>255</v>
      </c>
      <c r="C272" s="9">
        <v>12268</v>
      </c>
      <c r="D272" s="18">
        <v>5729</v>
      </c>
    </row>
    <row r="273" spans="2:4" x14ac:dyDescent="0.25">
      <c r="B273" s="65" t="s">
        <v>256</v>
      </c>
      <c r="C273" s="9">
        <v>4538</v>
      </c>
      <c r="D273" s="18">
        <v>2202</v>
      </c>
    </row>
    <row r="274" spans="2:4" x14ac:dyDescent="0.25">
      <c r="B274" s="65" t="s">
        <v>257</v>
      </c>
      <c r="C274" s="9">
        <v>1505</v>
      </c>
      <c r="D274" s="18">
        <v>672</v>
      </c>
    </row>
    <row r="275" spans="2:4" x14ac:dyDescent="0.25">
      <c r="B275" s="65" t="s">
        <v>258</v>
      </c>
      <c r="C275" s="9">
        <v>2003</v>
      </c>
      <c r="D275" s="18">
        <v>1228</v>
      </c>
    </row>
    <row r="276" spans="2:4" x14ac:dyDescent="0.25">
      <c r="B276" s="65" t="s">
        <v>259</v>
      </c>
      <c r="C276" s="9">
        <v>2390</v>
      </c>
      <c r="D276" s="18">
        <v>1353</v>
      </c>
    </row>
    <row r="277" spans="2:4" x14ac:dyDescent="0.25">
      <c r="B277" s="65" t="s">
        <v>260</v>
      </c>
      <c r="C277" s="9">
        <v>1420</v>
      </c>
      <c r="D277" s="18">
        <v>606</v>
      </c>
    </row>
    <row r="278" spans="2:4" x14ac:dyDescent="0.25">
      <c r="B278" s="65" t="s">
        <v>261</v>
      </c>
      <c r="C278" s="9">
        <v>6858</v>
      </c>
      <c r="D278" s="18">
        <v>3118</v>
      </c>
    </row>
    <row r="279" spans="2:4" x14ac:dyDescent="0.25">
      <c r="B279" s="65" t="s">
        <v>262</v>
      </c>
      <c r="C279" s="9">
        <v>5246</v>
      </c>
      <c r="D279" s="18">
        <v>2149</v>
      </c>
    </row>
    <row r="280" spans="2:4" s="34" customFormat="1" x14ac:dyDescent="0.25">
      <c r="B280" s="63" t="s">
        <v>1</v>
      </c>
      <c r="C280" s="29">
        <f>SUM(C257:C279)</f>
        <v>137412</v>
      </c>
      <c r="D280" s="66">
        <f>SUM(D257:D279)</f>
        <v>58411</v>
      </c>
    </row>
    <row r="281" spans="2:4" x14ac:dyDescent="0.25">
      <c r="B281" s="65"/>
      <c r="C281" s="9"/>
      <c r="D281" s="18"/>
    </row>
    <row r="282" spans="2:4" x14ac:dyDescent="0.25">
      <c r="B282" s="63" t="s">
        <v>263</v>
      </c>
      <c r="C282" s="9"/>
      <c r="D282" s="18"/>
    </row>
    <row r="283" spans="2:4" x14ac:dyDescent="0.25">
      <c r="B283" s="65" t="s">
        <v>264</v>
      </c>
      <c r="C283" s="9">
        <v>36103</v>
      </c>
      <c r="D283" s="18">
        <v>13305</v>
      </c>
    </row>
    <row r="284" spans="2:4" x14ac:dyDescent="0.25">
      <c r="B284" s="65" t="s">
        <v>265</v>
      </c>
      <c r="C284" s="9">
        <v>51933</v>
      </c>
      <c r="D284" s="18">
        <v>15589</v>
      </c>
    </row>
    <row r="285" spans="2:4" x14ac:dyDescent="0.25">
      <c r="B285" s="65" t="s">
        <v>266</v>
      </c>
      <c r="C285" s="9">
        <v>29875</v>
      </c>
      <c r="D285" s="18">
        <v>8239</v>
      </c>
    </row>
    <row r="286" spans="2:4" x14ac:dyDescent="0.25">
      <c r="B286" s="65" t="s">
        <v>267</v>
      </c>
      <c r="C286" s="9">
        <v>17793</v>
      </c>
      <c r="D286" s="18">
        <v>5568</v>
      </c>
    </row>
    <row r="287" spans="2:4" x14ac:dyDescent="0.25">
      <c r="B287" s="65" t="s">
        <v>268</v>
      </c>
      <c r="C287" s="9">
        <v>34360</v>
      </c>
      <c r="D287" s="18">
        <v>8859</v>
      </c>
    </row>
    <row r="288" spans="2:4" x14ac:dyDescent="0.25">
      <c r="B288" s="65" t="s">
        <v>269</v>
      </c>
      <c r="C288" s="9">
        <v>3541</v>
      </c>
      <c r="D288" s="18">
        <v>1532</v>
      </c>
    </row>
    <row r="289" spans="2:4" x14ac:dyDescent="0.25">
      <c r="B289" s="65" t="s">
        <v>270</v>
      </c>
      <c r="C289" s="9">
        <v>7378</v>
      </c>
      <c r="D289" s="18">
        <v>1944</v>
      </c>
    </row>
    <row r="290" spans="2:4" x14ac:dyDescent="0.25">
      <c r="B290" s="65" t="s">
        <v>271</v>
      </c>
      <c r="C290" s="9">
        <v>18663</v>
      </c>
      <c r="D290" s="18">
        <v>4342</v>
      </c>
    </row>
    <row r="291" spans="2:4" x14ac:dyDescent="0.25">
      <c r="B291" s="65" t="s">
        <v>272</v>
      </c>
      <c r="C291" s="9">
        <v>2612</v>
      </c>
      <c r="D291" s="18">
        <v>1110</v>
      </c>
    </row>
    <row r="292" spans="2:4" x14ac:dyDescent="0.25">
      <c r="B292" s="65" t="s">
        <v>273</v>
      </c>
      <c r="C292" s="9">
        <v>77042</v>
      </c>
      <c r="D292" s="18">
        <v>27049</v>
      </c>
    </row>
    <row r="293" spans="2:4" x14ac:dyDescent="0.25">
      <c r="B293" s="65" t="s">
        <v>274</v>
      </c>
      <c r="C293" s="9">
        <v>33463</v>
      </c>
      <c r="D293" s="18">
        <v>10538</v>
      </c>
    </row>
    <row r="294" spans="2:4" s="34" customFormat="1" x14ac:dyDescent="0.25">
      <c r="B294" s="63" t="s">
        <v>1</v>
      </c>
      <c r="C294" s="29">
        <f>SUM(C283:C293)</f>
        <v>312763</v>
      </c>
      <c r="D294" s="66">
        <f>SUM(D283:D293)</f>
        <v>98075</v>
      </c>
    </row>
    <row r="295" spans="2:4" x14ac:dyDescent="0.25">
      <c r="B295" s="65"/>
      <c r="C295" s="9"/>
      <c r="D295" s="18"/>
    </row>
    <row r="296" spans="2:4" x14ac:dyDescent="0.25">
      <c r="B296" s="63" t="s">
        <v>275</v>
      </c>
      <c r="C296" s="9"/>
      <c r="D296" s="18"/>
    </row>
    <row r="297" spans="2:4" x14ac:dyDescent="0.25">
      <c r="B297" s="65" t="s">
        <v>276</v>
      </c>
      <c r="C297" s="9">
        <v>10377</v>
      </c>
      <c r="D297" s="18">
        <v>3986</v>
      </c>
    </row>
    <row r="298" spans="2:4" x14ac:dyDescent="0.25">
      <c r="B298" s="65" t="s">
        <v>277</v>
      </c>
      <c r="C298" s="9">
        <v>17050</v>
      </c>
      <c r="D298" s="18">
        <v>5733</v>
      </c>
    </row>
    <row r="299" spans="2:4" x14ac:dyDescent="0.25">
      <c r="B299" s="65" t="s">
        <v>278</v>
      </c>
      <c r="C299" s="9">
        <v>1122</v>
      </c>
      <c r="D299" s="18">
        <v>408</v>
      </c>
    </row>
    <row r="300" spans="2:4" x14ac:dyDescent="0.25">
      <c r="B300" s="65" t="s">
        <v>279</v>
      </c>
      <c r="C300" s="9">
        <v>1269</v>
      </c>
      <c r="D300" s="18">
        <v>424</v>
      </c>
    </row>
    <row r="301" spans="2:4" x14ac:dyDescent="0.25">
      <c r="B301" s="65" t="s">
        <v>280</v>
      </c>
      <c r="C301" s="9">
        <v>7030</v>
      </c>
      <c r="D301" s="18">
        <v>2202</v>
      </c>
    </row>
    <row r="302" spans="2:4" x14ac:dyDescent="0.25">
      <c r="B302" s="65" t="s">
        <v>281</v>
      </c>
      <c r="C302" s="9">
        <v>3257</v>
      </c>
      <c r="D302" s="18">
        <v>1346</v>
      </c>
    </row>
    <row r="303" spans="2:4" x14ac:dyDescent="0.25">
      <c r="B303" s="65" t="s">
        <v>282</v>
      </c>
      <c r="C303" s="9">
        <v>9807</v>
      </c>
      <c r="D303" s="18">
        <v>3229</v>
      </c>
    </row>
    <row r="304" spans="2:4" x14ac:dyDescent="0.25">
      <c r="B304" s="65" t="s">
        <v>283</v>
      </c>
      <c r="C304" s="9">
        <v>3939</v>
      </c>
      <c r="D304" s="18">
        <v>1267</v>
      </c>
    </row>
    <row r="305" spans="2:4" x14ac:dyDescent="0.25">
      <c r="B305" s="65" t="s">
        <v>284</v>
      </c>
      <c r="C305" s="9">
        <v>7252</v>
      </c>
      <c r="D305" s="18">
        <v>2760</v>
      </c>
    </row>
    <row r="306" spans="2:4" x14ac:dyDescent="0.25">
      <c r="B306" s="65" t="s">
        <v>285</v>
      </c>
      <c r="C306" s="9">
        <v>7038</v>
      </c>
      <c r="D306" s="18">
        <v>3405</v>
      </c>
    </row>
    <row r="307" spans="2:4" x14ac:dyDescent="0.25">
      <c r="B307" s="65" t="s">
        <v>286</v>
      </c>
      <c r="C307" s="9">
        <v>4186</v>
      </c>
      <c r="D307" s="18">
        <v>2401</v>
      </c>
    </row>
    <row r="308" spans="2:4" x14ac:dyDescent="0.25">
      <c r="B308" s="65" t="s">
        <v>287</v>
      </c>
      <c r="C308" s="9">
        <v>43288</v>
      </c>
      <c r="D308" s="18">
        <v>24961</v>
      </c>
    </row>
    <row r="309" spans="2:4" x14ac:dyDescent="0.25">
      <c r="B309" s="65" t="s">
        <v>288</v>
      </c>
      <c r="C309" s="9">
        <v>2100</v>
      </c>
      <c r="D309" s="18">
        <v>937</v>
      </c>
    </row>
    <row r="310" spans="2:4" x14ac:dyDescent="0.25">
      <c r="B310" s="65" t="s">
        <v>289</v>
      </c>
      <c r="C310" s="9">
        <v>5630</v>
      </c>
      <c r="D310" s="18">
        <v>2786</v>
      </c>
    </row>
    <row r="311" spans="2:4" x14ac:dyDescent="0.25">
      <c r="B311" s="65" t="s">
        <v>290</v>
      </c>
      <c r="C311" s="9">
        <v>1591</v>
      </c>
      <c r="D311" s="18">
        <v>351</v>
      </c>
    </row>
    <row r="312" spans="2:4" x14ac:dyDescent="0.25">
      <c r="B312" s="65" t="s">
        <v>291</v>
      </c>
      <c r="C312" s="9">
        <v>1149</v>
      </c>
      <c r="D312" s="18">
        <v>933</v>
      </c>
    </row>
    <row r="313" spans="2:4" x14ac:dyDescent="0.25">
      <c r="B313" s="65" t="s">
        <v>292</v>
      </c>
      <c r="C313" s="9">
        <v>2287</v>
      </c>
      <c r="D313" s="18">
        <v>1361</v>
      </c>
    </row>
    <row r="314" spans="2:4" x14ac:dyDescent="0.25">
      <c r="B314" s="65" t="s">
        <v>293</v>
      </c>
      <c r="C314" s="9">
        <v>7267</v>
      </c>
      <c r="D314" s="18">
        <v>3060</v>
      </c>
    </row>
    <row r="315" spans="2:4" x14ac:dyDescent="0.25">
      <c r="B315" s="65" t="s">
        <v>294</v>
      </c>
      <c r="C315" s="9">
        <v>1341</v>
      </c>
      <c r="D315" s="18">
        <v>431</v>
      </c>
    </row>
    <row r="316" spans="2:4" x14ac:dyDescent="0.25">
      <c r="B316" s="65" t="s">
        <v>295</v>
      </c>
      <c r="C316" s="9">
        <v>2203</v>
      </c>
      <c r="D316" s="18">
        <v>998</v>
      </c>
    </row>
    <row r="317" spans="2:4" s="34" customFormat="1" x14ac:dyDescent="0.25">
      <c r="B317" s="63" t="s">
        <v>1</v>
      </c>
      <c r="C317" s="29">
        <f>SUM(C297:C316)</f>
        <v>139183</v>
      </c>
      <c r="D317" s="66">
        <f>SUM(D297:D316)</f>
        <v>62979</v>
      </c>
    </row>
    <row r="318" spans="2:4" x14ac:dyDescent="0.25">
      <c r="B318" s="65"/>
      <c r="C318" s="9"/>
      <c r="D318" s="18"/>
    </row>
    <row r="319" spans="2:4" x14ac:dyDescent="0.25">
      <c r="B319" s="63" t="s">
        <v>296</v>
      </c>
      <c r="C319" s="9"/>
      <c r="D319" s="18"/>
    </row>
    <row r="320" spans="2:4" x14ac:dyDescent="0.25">
      <c r="B320" s="65" t="s">
        <v>297</v>
      </c>
      <c r="C320" s="9">
        <v>1409</v>
      </c>
      <c r="D320" s="18">
        <v>1050</v>
      </c>
    </row>
    <row r="321" spans="2:4" x14ac:dyDescent="0.25">
      <c r="B321" s="65" t="s">
        <v>298</v>
      </c>
      <c r="C321" s="9">
        <v>8037</v>
      </c>
      <c r="D321" s="18">
        <v>4783</v>
      </c>
    </row>
    <row r="322" spans="2:4" x14ac:dyDescent="0.25">
      <c r="B322" s="65" t="s">
        <v>299</v>
      </c>
      <c r="C322" s="9">
        <v>2657</v>
      </c>
      <c r="D322" s="18">
        <v>1583</v>
      </c>
    </row>
    <row r="323" spans="2:4" x14ac:dyDescent="0.25">
      <c r="B323" s="65" t="s">
        <v>300</v>
      </c>
      <c r="C323" s="9">
        <v>1711</v>
      </c>
      <c r="D323" s="18">
        <v>1206</v>
      </c>
    </row>
    <row r="324" spans="2:4" x14ac:dyDescent="0.25">
      <c r="B324" s="65" t="s">
        <v>301</v>
      </c>
      <c r="C324" s="9">
        <v>1963</v>
      </c>
      <c r="D324" s="18">
        <v>1318</v>
      </c>
    </row>
    <row r="325" spans="2:4" x14ac:dyDescent="0.25">
      <c r="B325" s="65" t="s">
        <v>302</v>
      </c>
      <c r="C325" s="9">
        <v>5159</v>
      </c>
      <c r="D325" s="18">
        <v>3075</v>
      </c>
    </row>
    <row r="326" spans="2:4" x14ac:dyDescent="0.25">
      <c r="B326" s="65" t="s">
        <v>303</v>
      </c>
      <c r="C326" s="9">
        <v>4144</v>
      </c>
      <c r="D326" s="18">
        <v>2189</v>
      </c>
    </row>
    <row r="327" spans="2:4" x14ac:dyDescent="0.25">
      <c r="B327" s="65" t="s">
        <v>304</v>
      </c>
      <c r="C327" s="9">
        <v>3491</v>
      </c>
      <c r="D327" s="18">
        <v>2379</v>
      </c>
    </row>
    <row r="328" spans="2:4" x14ac:dyDescent="0.25">
      <c r="B328" s="65" t="s">
        <v>305</v>
      </c>
      <c r="C328" s="9">
        <v>1542</v>
      </c>
      <c r="D328" s="18">
        <v>654</v>
      </c>
    </row>
    <row r="329" spans="2:4" x14ac:dyDescent="0.25">
      <c r="B329" s="65" t="s">
        <v>306</v>
      </c>
      <c r="C329" s="9">
        <v>5971</v>
      </c>
      <c r="D329" s="18">
        <v>3022</v>
      </c>
    </row>
    <row r="330" spans="2:4" x14ac:dyDescent="0.25">
      <c r="B330" s="65" t="s">
        <v>307</v>
      </c>
      <c r="C330" s="9">
        <v>7060</v>
      </c>
      <c r="D330" s="18">
        <v>5193</v>
      </c>
    </row>
    <row r="331" spans="2:4" x14ac:dyDescent="0.25">
      <c r="B331" s="65" t="s">
        <v>308</v>
      </c>
      <c r="C331" s="9">
        <v>2640</v>
      </c>
      <c r="D331" s="18">
        <v>1080</v>
      </c>
    </row>
    <row r="332" spans="2:4" x14ac:dyDescent="0.25">
      <c r="B332" s="65" t="s">
        <v>309</v>
      </c>
      <c r="C332" s="9">
        <v>2472</v>
      </c>
      <c r="D332" s="18">
        <v>995</v>
      </c>
    </row>
    <row r="333" spans="2:4" x14ac:dyDescent="0.25">
      <c r="B333" s="65" t="s">
        <v>310</v>
      </c>
      <c r="C333" s="9">
        <v>1778</v>
      </c>
      <c r="D333" s="18">
        <v>757</v>
      </c>
    </row>
    <row r="334" spans="2:4" x14ac:dyDescent="0.25">
      <c r="B334" s="65" t="s">
        <v>311</v>
      </c>
      <c r="C334" s="9">
        <v>12017</v>
      </c>
      <c r="D334" s="18">
        <v>7349</v>
      </c>
    </row>
    <row r="335" spans="2:4" x14ac:dyDescent="0.25">
      <c r="B335" s="65" t="s">
        <v>312</v>
      </c>
      <c r="C335" s="9">
        <v>1521</v>
      </c>
      <c r="D335" s="18">
        <v>1020</v>
      </c>
    </row>
    <row r="336" spans="2:4" s="34" customFormat="1" x14ac:dyDescent="0.25">
      <c r="B336" s="63" t="s">
        <v>1</v>
      </c>
      <c r="C336" s="29">
        <f>SUM(C320:C335)</f>
        <v>63572</v>
      </c>
      <c r="D336" s="66">
        <f>SUM(D320:D335)</f>
        <v>37653</v>
      </c>
    </row>
    <row r="337" spans="2:4" x14ac:dyDescent="0.25">
      <c r="B337" s="65"/>
      <c r="C337" s="9"/>
      <c r="D337" s="18"/>
    </row>
    <row r="338" spans="2:4" x14ac:dyDescent="0.25">
      <c r="B338" s="63" t="s">
        <v>313</v>
      </c>
      <c r="C338" s="9"/>
      <c r="D338" s="18"/>
    </row>
    <row r="339" spans="2:4" x14ac:dyDescent="0.25">
      <c r="B339" s="65" t="s">
        <v>314</v>
      </c>
      <c r="C339" s="9">
        <v>2951</v>
      </c>
      <c r="D339" s="18">
        <v>1197</v>
      </c>
    </row>
    <row r="340" spans="2:4" x14ac:dyDescent="0.25">
      <c r="B340" s="65" t="s">
        <v>315</v>
      </c>
      <c r="C340" s="9">
        <v>4090</v>
      </c>
      <c r="D340" s="18">
        <v>1914</v>
      </c>
    </row>
    <row r="341" spans="2:4" x14ac:dyDescent="0.25">
      <c r="B341" s="65" t="s">
        <v>316</v>
      </c>
      <c r="C341" s="9">
        <v>78332</v>
      </c>
      <c r="D341" s="18">
        <v>38257</v>
      </c>
    </row>
    <row r="342" spans="2:4" x14ac:dyDescent="0.25">
      <c r="B342" s="65" t="s">
        <v>317</v>
      </c>
      <c r="C342" s="9">
        <v>4978</v>
      </c>
      <c r="D342" s="18">
        <v>2220</v>
      </c>
    </row>
    <row r="343" spans="2:4" x14ac:dyDescent="0.25">
      <c r="B343" s="65" t="s">
        <v>318</v>
      </c>
      <c r="C343" s="9">
        <v>8765</v>
      </c>
      <c r="D343" s="18">
        <v>3218</v>
      </c>
    </row>
    <row r="344" spans="2:4" x14ac:dyDescent="0.25">
      <c r="B344" s="65" t="s">
        <v>319</v>
      </c>
      <c r="C344" s="9">
        <v>2960</v>
      </c>
      <c r="D344" s="18">
        <v>1000</v>
      </c>
    </row>
    <row r="345" spans="2:4" x14ac:dyDescent="0.25">
      <c r="B345" s="65" t="s">
        <v>320</v>
      </c>
      <c r="C345" s="9">
        <v>8176</v>
      </c>
      <c r="D345" s="18">
        <v>3140</v>
      </c>
    </row>
    <row r="346" spans="2:4" x14ac:dyDescent="0.25">
      <c r="B346" s="65" t="s">
        <v>321</v>
      </c>
      <c r="C346" s="9">
        <v>15087</v>
      </c>
      <c r="D346" s="18">
        <v>6534</v>
      </c>
    </row>
    <row r="347" spans="2:4" x14ac:dyDescent="0.25">
      <c r="B347" s="65" t="s">
        <v>322</v>
      </c>
      <c r="C347" s="9">
        <v>16769</v>
      </c>
      <c r="D347" s="18">
        <v>6977</v>
      </c>
    </row>
    <row r="348" spans="2:4" x14ac:dyDescent="0.25">
      <c r="B348" s="65" t="s">
        <v>323</v>
      </c>
      <c r="C348" s="9">
        <v>3290</v>
      </c>
      <c r="D348" s="18">
        <v>2084</v>
      </c>
    </row>
    <row r="349" spans="2:4" x14ac:dyDescent="0.25">
      <c r="B349" s="65" t="s">
        <v>324</v>
      </c>
      <c r="C349" s="9">
        <v>2126</v>
      </c>
      <c r="D349" s="18">
        <v>1213</v>
      </c>
    </row>
    <row r="350" spans="2:4" x14ac:dyDescent="0.25">
      <c r="B350" s="65" t="s">
        <v>325</v>
      </c>
      <c r="C350" s="9">
        <v>1740</v>
      </c>
      <c r="D350" s="18">
        <v>891</v>
      </c>
    </row>
    <row r="351" spans="2:4" x14ac:dyDescent="0.25">
      <c r="B351" s="65" t="s">
        <v>326</v>
      </c>
      <c r="C351" s="9">
        <v>6125</v>
      </c>
      <c r="D351" s="18">
        <v>2072</v>
      </c>
    </row>
    <row r="352" spans="2:4" x14ac:dyDescent="0.25">
      <c r="B352" s="65" t="s">
        <v>327</v>
      </c>
      <c r="C352" s="9">
        <v>5566</v>
      </c>
      <c r="D352" s="18">
        <v>2947</v>
      </c>
    </row>
    <row r="353" spans="2:4" x14ac:dyDescent="0.25">
      <c r="B353" s="65" t="s">
        <v>328</v>
      </c>
      <c r="C353" s="9">
        <v>5198</v>
      </c>
      <c r="D353" s="18">
        <v>2401</v>
      </c>
    </row>
    <row r="354" spans="2:4" x14ac:dyDescent="0.25">
      <c r="B354" s="65" t="s">
        <v>329</v>
      </c>
      <c r="C354" s="9">
        <v>3026</v>
      </c>
      <c r="D354" s="18">
        <v>1742</v>
      </c>
    </row>
    <row r="355" spans="2:4" x14ac:dyDescent="0.25">
      <c r="B355" s="63" t="s">
        <v>1</v>
      </c>
      <c r="C355" s="9">
        <f>SUM(C339:C354)</f>
        <v>169179</v>
      </c>
      <c r="D355" s="18">
        <f>SUM(D339:D354)</f>
        <v>77807</v>
      </c>
    </row>
    <row r="356" spans="2:4" x14ac:dyDescent="0.25">
      <c r="B356" s="65"/>
      <c r="C356" s="9"/>
      <c r="D356" s="18"/>
    </row>
    <row r="357" spans="2:4" x14ac:dyDescent="0.25">
      <c r="B357" s="63" t="s">
        <v>330</v>
      </c>
      <c r="C357" s="9"/>
      <c r="D357" s="18"/>
    </row>
    <row r="358" spans="2:4" x14ac:dyDescent="0.25">
      <c r="B358" s="65" t="s">
        <v>331</v>
      </c>
      <c r="C358" s="9">
        <v>2049</v>
      </c>
      <c r="D358" s="18">
        <v>785</v>
      </c>
    </row>
    <row r="359" spans="2:4" x14ac:dyDescent="0.25">
      <c r="B359" s="65" t="s">
        <v>332</v>
      </c>
      <c r="C359" s="9">
        <v>7935</v>
      </c>
      <c r="D359" s="18">
        <v>3610</v>
      </c>
    </row>
    <row r="360" spans="2:4" x14ac:dyDescent="0.25">
      <c r="B360" s="65" t="s">
        <v>333</v>
      </c>
      <c r="C360" s="9">
        <v>8572</v>
      </c>
      <c r="D360" s="18">
        <v>3697</v>
      </c>
    </row>
    <row r="361" spans="2:4" x14ac:dyDescent="0.25">
      <c r="B361" s="65" t="s">
        <v>334</v>
      </c>
      <c r="C361" s="9">
        <v>5934</v>
      </c>
      <c r="D361" s="18">
        <v>1783</v>
      </c>
    </row>
    <row r="362" spans="2:4" x14ac:dyDescent="0.25">
      <c r="B362" s="65" t="s">
        <v>335</v>
      </c>
      <c r="C362" s="9">
        <v>5084</v>
      </c>
      <c r="D362" s="18">
        <v>1561</v>
      </c>
    </row>
    <row r="363" spans="2:4" x14ac:dyDescent="0.25">
      <c r="B363" s="65" t="s">
        <v>336</v>
      </c>
      <c r="C363" s="9">
        <v>10748</v>
      </c>
      <c r="D363" s="18">
        <v>4063</v>
      </c>
    </row>
    <row r="364" spans="2:4" x14ac:dyDescent="0.25">
      <c r="B364" s="65" t="s">
        <v>337</v>
      </c>
      <c r="C364" s="9">
        <v>5434</v>
      </c>
      <c r="D364" s="18">
        <v>2188</v>
      </c>
    </row>
    <row r="365" spans="2:4" x14ac:dyDescent="0.25">
      <c r="B365" s="65" t="s">
        <v>338</v>
      </c>
      <c r="C365" s="9">
        <v>58608</v>
      </c>
      <c r="D365" s="18">
        <v>16167</v>
      </c>
    </row>
    <row r="366" spans="2:4" x14ac:dyDescent="0.25">
      <c r="B366" s="65" t="s">
        <v>339</v>
      </c>
      <c r="C366" s="9">
        <v>5399</v>
      </c>
      <c r="D366" s="18">
        <v>2050</v>
      </c>
    </row>
    <row r="367" spans="2:4" x14ac:dyDescent="0.25">
      <c r="B367" s="65" t="s">
        <v>340</v>
      </c>
      <c r="C367" s="9">
        <v>3464</v>
      </c>
      <c r="D367" s="18">
        <v>2184</v>
      </c>
    </row>
    <row r="368" spans="2:4" x14ac:dyDescent="0.25">
      <c r="B368" s="65" t="s">
        <v>341</v>
      </c>
      <c r="C368" s="9">
        <v>2093</v>
      </c>
      <c r="D368" s="18">
        <v>1208</v>
      </c>
    </row>
    <row r="369" spans="2:4" x14ac:dyDescent="0.25">
      <c r="B369" s="65" t="s">
        <v>342</v>
      </c>
      <c r="C369" s="9">
        <v>1991</v>
      </c>
      <c r="D369" s="18">
        <v>370</v>
      </c>
    </row>
    <row r="370" spans="2:4" s="34" customFormat="1" x14ac:dyDescent="0.25">
      <c r="B370" s="63" t="s">
        <v>1</v>
      </c>
      <c r="C370" s="29">
        <f>SUM(C358:C369)</f>
        <v>117311</v>
      </c>
      <c r="D370" s="66">
        <f>SUM(D358:D369)</f>
        <v>39666</v>
      </c>
    </row>
    <row r="371" spans="2:4" x14ac:dyDescent="0.25">
      <c r="B371" s="65"/>
      <c r="C371" s="9"/>
      <c r="D371" s="18"/>
    </row>
    <row r="372" spans="2:4" x14ac:dyDescent="0.25">
      <c r="B372" s="63" t="s">
        <v>343</v>
      </c>
      <c r="C372" s="9"/>
      <c r="D372" s="18"/>
    </row>
    <row r="373" spans="2:4" x14ac:dyDescent="0.25">
      <c r="B373" s="65" t="s">
        <v>344</v>
      </c>
      <c r="C373" s="9">
        <v>5168</v>
      </c>
      <c r="D373" s="18">
        <v>2655</v>
      </c>
    </row>
    <row r="374" spans="2:4" x14ac:dyDescent="0.25">
      <c r="B374" s="65" t="s">
        <v>345</v>
      </c>
      <c r="C374" s="9">
        <v>3166</v>
      </c>
      <c r="D374" s="18">
        <v>1479</v>
      </c>
    </row>
    <row r="375" spans="2:4" x14ac:dyDescent="0.25">
      <c r="B375" s="65" t="s">
        <v>346</v>
      </c>
      <c r="C375" s="9">
        <v>2530</v>
      </c>
      <c r="D375" s="18">
        <v>613</v>
      </c>
    </row>
    <row r="376" spans="2:4" x14ac:dyDescent="0.25">
      <c r="B376" s="65" t="s">
        <v>347</v>
      </c>
      <c r="C376" s="9">
        <v>5682</v>
      </c>
      <c r="D376" s="18">
        <v>2077</v>
      </c>
    </row>
    <row r="377" spans="2:4" x14ac:dyDescent="0.25">
      <c r="B377" s="65" t="s">
        <v>348</v>
      </c>
      <c r="C377" s="9">
        <v>2941</v>
      </c>
      <c r="D377" s="18">
        <v>1111</v>
      </c>
    </row>
    <row r="378" spans="2:4" x14ac:dyDescent="0.25">
      <c r="B378" s="65" t="s">
        <v>349</v>
      </c>
      <c r="C378" s="9">
        <v>2623</v>
      </c>
      <c r="D378" s="18">
        <v>945</v>
      </c>
    </row>
    <row r="379" spans="2:4" x14ac:dyDescent="0.25">
      <c r="B379" s="65" t="s">
        <v>350</v>
      </c>
      <c r="C379" s="9">
        <v>2780</v>
      </c>
      <c r="D379" s="18">
        <v>2283</v>
      </c>
    </row>
    <row r="380" spans="2:4" x14ac:dyDescent="0.25">
      <c r="B380" s="65" t="s">
        <v>351</v>
      </c>
      <c r="C380" s="9">
        <v>3208</v>
      </c>
      <c r="D380" s="18">
        <v>1432</v>
      </c>
    </row>
    <row r="381" spans="2:4" x14ac:dyDescent="0.25">
      <c r="B381" s="65" t="s">
        <v>352</v>
      </c>
      <c r="C381" s="9">
        <v>14005</v>
      </c>
      <c r="D381" s="18">
        <v>7734</v>
      </c>
    </row>
    <row r="382" spans="2:4" x14ac:dyDescent="0.25">
      <c r="B382" s="65" t="s">
        <v>353</v>
      </c>
      <c r="C382" s="9">
        <v>3522</v>
      </c>
      <c r="D382" s="18">
        <v>1606</v>
      </c>
    </row>
    <row r="383" spans="2:4" x14ac:dyDescent="0.25">
      <c r="B383" s="65" t="s">
        <v>354</v>
      </c>
      <c r="C383" s="9">
        <v>5185</v>
      </c>
      <c r="D383" s="18">
        <v>2674</v>
      </c>
    </row>
    <row r="384" spans="2:4" x14ac:dyDescent="0.25">
      <c r="B384" s="65" t="s">
        <v>355</v>
      </c>
      <c r="C384" s="9">
        <v>51593</v>
      </c>
      <c r="D384" s="18">
        <v>18281</v>
      </c>
    </row>
    <row r="385" spans="2:4" s="34" customFormat="1" x14ac:dyDescent="0.25">
      <c r="B385" s="63" t="s">
        <v>1</v>
      </c>
      <c r="C385" s="29">
        <f>SUM(C373:C384)</f>
        <v>102403</v>
      </c>
      <c r="D385" s="66">
        <f>SUM(D373:D384)</f>
        <v>42890</v>
      </c>
    </row>
    <row r="386" spans="2:4" x14ac:dyDescent="0.25">
      <c r="B386" s="65"/>
      <c r="C386" s="9"/>
      <c r="D386" s="18"/>
    </row>
    <row r="387" spans="2:4" x14ac:dyDescent="0.25">
      <c r="B387" s="63" t="s">
        <v>356</v>
      </c>
      <c r="C387" s="9"/>
      <c r="D387" s="18"/>
    </row>
    <row r="388" spans="2:4" x14ac:dyDescent="0.25">
      <c r="B388" s="65" t="s">
        <v>357</v>
      </c>
      <c r="C388" s="9">
        <v>2325</v>
      </c>
      <c r="D388" s="18">
        <v>524</v>
      </c>
    </row>
    <row r="389" spans="2:4" x14ac:dyDescent="0.25">
      <c r="B389" s="65" t="s">
        <v>358</v>
      </c>
      <c r="C389" s="9">
        <v>1320</v>
      </c>
      <c r="D389" s="18">
        <v>168</v>
      </c>
    </row>
    <row r="390" spans="2:4" x14ac:dyDescent="0.25">
      <c r="B390" s="65" t="s">
        <v>359</v>
      </c>
      <c r="C390" s="9">
        <v>8760</v>
      </c>
      <c r="D390" s="18">
        <v>2386</v>
      </c>
    </row>
    <row r="391" spans="2:4" x14ac:dyDescent="0.25">
      <c r="B391" s="65" t="s">
        <v>360</v>
      </c>
      <c r="C391" s="9">
        <v>13750</v>
      </c>
      <c r="D391" s="18">
        <v>2830</v>
      </c>
    </row>
    <row r="392" spans="2:4" x14ac:dyDescent="0.25">
      <c r="B392" s="65" t="s">
        <v>361</v>
      </c>
      <c r="C392" s="9">
        <v>2536</v>
      </c>
      <c r="D392" s="18">
        <v>416</v>
      </c>
    </row>
    <row r="393" spans="2:4" x14ac:dyDescent="0.25">
      <c r="B393" s="65" t="s">
        <v>362</v>
      </c>
      <c r="C393" s="9">
        <v>964</v>
      </c>
      <c r="D393" s="18">
        <v>387</v>
      </c>
    </row>
    <row r="394" spans="2:4" x14ac:dyDescent="0.25">
      <c r="B394" s="65" t="s">
        <v>363</v>
      </c>
      <c r="C394" s="9">
        <v>1922</v>
      </c>
      <c r="D394" s="18">
        <v>377</v>
      </c>
    </row>
    <row r="395" spans="2:4" x14ac:dyDescent="0.25">
      <c r="B395" s="65" t="s">
        <v>364</v>
      </c>
      <c r="C395" s="9">
        <v>754</v>
      </c>
      <c r="D395" s="18">
        <v>384</v>
      </c>
    </row>
    <row r="396" spans="2:4" x14ac:dyDescent="0.25">
      <c r="B396" s="65" t="s">
        <v>365</v>
      </c>
      <c r="C396" s="9">
        <v>1091</v>
      </c>
      <c r="D396" s="18">
        <v>212</v>
      </c>
    </row>
    <row r="397" spans="2:4" x14ac:dyDescent="0.25">
      <c r="B397" s="65" t="s">
        <v>366</v>
      </c>
      <c r="C397" s="9">
        <v>3418</v>
      </c>
      <c r="D397" s="18">
        <v>1633</v>
      </c>
    </row>
    <row r="398" spans="2:4" x14ac:dyDescent="0.25">
      <c r="B398" s="65" t="s">
        <v>367</v>
      </c>
      <c r="C398" s="9">
        <v>3081</v>
      </c>
      <c r="D398" s="18">
        <v>525</v>
      </c>
    </row>
    <row r="399" spans="2:4" x14ac:dyDescent="0.25">
      <c r="B399" s="65" t="s">
        <v>368</v>
      </c>
      <c r="C399" s="9">
        <v>1051</v>
      </c>
      <c r="D399" s="18">
        <v>130</v>
      </c>
    </row>
    <row r="400" spans="2:4" x14ac:dyDescent="0.25">
      <c r="B400" s="65" t="s">
        <v>369</v>
      </c>
      <c r="C400" s="9">
        <v>422</v>
      </c>
      <c r="D400" s="18">
        <v>202</v>
      </c>
    </row>
    <row r="401" spans="2:4" x14ac:dyDescent="0.25">
      <c r="B401" s="65" t="s">
        <v>370</v>
      </c>
      <c r="C401" s="9">
        <v>11694</v>
      </c>
      <c r="D401" s="18">
        <v>2565</v>
      </c>
    </row>
    <row r="402" spans="2:4" x14ac:dyDescent="0.25">
      <c r="B402" s="65" t="s">
        <v>371</v>
      </c>
      <c r="C402" s="9">
        <v>3344</v>
      </c>
      <c r="D402" s="18">
        <v>634</v>
      </c>
    </row>
    <row r="403" spans="2:4" x14ac:dyDescent="0.25">
      <c r="B403" s="65" t="s">
        <v>372</v>
      </c>
      <c r="C403" s="9">
        <v>65342</v>
      </c>
      <c r="D403" s="18">
        <v>22337</v>
      </c>
    </row>
    <row r="404" spans="2:4" x14ac:dyDescent="0.25">
      <c r="B404" s="65" t="s">
        <v>373</v>
      </c>
      <c r="C404" s="9">
        <v>630</v>
      </c>
      <c r="D404" s="18">
        <v>330</v>
      </c>
    </row>
    <row r="405" spans="2:4" x14ac:dyDescent="0.25">
      <c r="B405" s="65" t="s">
        <v>374</v>
      </c>
      <c r="C405" s="9">
        <v>6745</v>
      </c>
      <c r="D405" s="18">
        <v>1804</v>
      </c>
    </row>
    <row r="406" spans="2:4" s="34" customFormat="1" x14ac:dyDescent="0.25">
      <c r="B406" s="63" t="s">
        <v>1</v>
      </c>
      <c r="C406" s="29">
        <f>SUM(C388:C405)</f>
        <v>129149</v>
      </c>
      <c r="D406" s="66">
        <f>SUM(D388:D405)</f>
        <v>37844</v>
      </c>
    </row>
    <row r="407" spans="2:4" x14ac:dyDescent="0.25">
      <c r="B407" s="65"/>
      <c r="C407" s="9"/>
      <c r="D407" s="18"/>
    </row>
    <row r="408" spans="2:4" x14ac:dyDescent="0.25">
      <c r="B408" s="63" t="s">
        <v>375</v>
      </c>
      <c r="C408" s="9"/>
      <c r="D408" s="18"/>
    </row>
    <row r="409" spans="2:4" x14ac:dyDescent="0.25">
      <c r="B409" s="65" t="s">
        <v>376</v>
      </c>
      <c r="C409" s="9">
        <v>637</v>
      </c>
      <c r="D409" s="18">
        <v>287</v>
      </c>
    </row>
    <row r="410" spans="2:4" x14ac:dyDescent="0.25">
      <c r="B410" s="65" t="s">
        <v>377</v>
      </c>
      <c r="C410" s="9">
        <v>184</v>
      </c>
      <c r="D410" s="18">
        <v>23</v>
      </c>
    </row>
    <row r="411" spans="2:4" x14ac:dyDescent="0.25">
      <c r="B411" s="65" t="s">
        <v>378</v>
      </c>
      <c r="C411" s="9">
        <v>153</v>
      </c>
      <c r="D411" s="18">
        <v>83</v>
      </c>
    </row>
    <row r="412" spans="2:4" x14ac:dyDescent="0.25">
      <c r="B412" s="65" t="s">
        <v>379</v>
      </c>
      <c r="C412" s="9">
        <v>7223</v>
      </c>
      <c r="D412" s="18">
        <v>1698</v>
      </c>
    </row>
    <row r="413" spans="2:4" x14ac:dyDescent="0.25">
      <c r="B413" s="65" t="s">
        <v>380</v>
      </c>
      <c r="C413" s="9">
        <v>247</v>
      </c>
      <c r="D413" s="18">
        <v>124</v>
      </c>
    </row>
    <row r="414" spans="2:4" x14ac:dyDescent="0.25">
      <c r="B414" s="65" t="s">
        <v>381</v>
      </c>
      <c r="C414" s="9">
        <v>892</v>
      </c>
      <c r="D414" s="18">
        <v>282</v>
      </c>
    </row>
    <row r="415" spans="2:4" x14ac:dyDescent="0.25">
      <c r="B415" s="65" t="s">
        <v>382</v>
      </c>
      <c r="C415" s="9">
        <v>17165</v>
      </c>
      <c r="D415" s="18">
        <v>5243</v>
      </c>
    </row>
    <row r="416" spans="2:4" x14ac:dyDescent="0.25">
      <c r="B416" s="65" t="s">
        <v>383</v>
      </c>
      <c r="C416" s="9">
        <v>488</v>
      </c>
      <c r="D416" s="18">
        <v>117</v>
      </c>
    </row>
    <row r="417" spans="2:4" x14ac:dyDescent="0.25">
      <c r="B417" s="65" t="s">
        <v>384</v>
      </c>
      <c r="C417" s="9">
        <v>1206</v>
      </c>
      <c r="D417" s="18">
        <v>525</v>
      </c>
    </row>
    <row r="418" spans="2:4" x14ac:dyDescent="0.25">
      <c r="B418" s="65" t="s">
        <v>385</v>
      </c>
      <c r="C418" s="9">
        <v>1397</v>
      </c>
      <c r="D418" s="18">
        <v>279</v>
      </c>
    </row>
    <row r="419" spans="2:4" s="34" customFormat="1" x14ac:dyDescent="0.25">
      <c r="B419" s="63" t="s">
        <v>1</v>
      </c>
      <c r="C419" s="29">
        <f>SUM(C409:C418)</f>
        <v>29592</v>
      </c>
      <c r="D419" s="66">
        <f>SUM(D409:D418)</f>
        <v>8661</v>
      </c>
    </row>
    <row r="420" spans="2:4" x14ac:dyDescent="0.25">
      <c r="B420" s="65"/>
      <c r="C420" s="9"/>
      <c r="D420" s="18"/>
    </row>
    <row r="421" spans="2:4" x14ac:dyDescent="0.25">
      <c r="B421" s="63" t="s">
        <v>386</v>
      </c>
      <c r="C421" s="9"/>
      <c r="D421" s="18"/>
    </row>
    <row r="422" spans="2:4" x14ac:dyDescent="0.25">
      <c r="B422" s="65" t="s">
        <v>387</v>
      </c>
      <c r="C422" s="9">
        <v>42929</v>
      </c>
      <c r="D422" s="18">
        <v>10999</v>
      </c>
    </row>
    <row r="423" spans="2:4" x14ac:dyDescent="0.25">
      <c r="B423" s="65" t="s">
        <v>388</v>
      </c>
      <c r="C423" s="9">
        <v>124</v>
      </c>
      <c r="D423" s="18">
        <v>58</v>
      </c>
    </row>
    <row r="424" spans="2:4" x14ac:dyDescent="0.25">
      <c r="B424" s="65" t="s">
        <v>389</v>
      </c>
      <c r="C424" s="9">
        <v>139</v>
      </c>
      <c r="D424" s="18">
        <v>62</v>
      </c>
    </row>
    <row r="425" spans="2:4" x14ac:dyDescent="0.25">
      <c r="B425" s="65" t="s">
        <v>390</v>
      </c>
      <c r="C425" s="9">
        <v>218</v>
      </c>
      <c r="D425" s="18">
        <v>35</v>
      </c>
    </row>
    <row r="426" spans="2:4" x14ac:dyDescent="0.25">
      <c r="B426" s="65" t="s">
        <v>391</v>
      </c>
      <c r="C426" s="9">
        <v>472</v>
      </c>
      <c r="D426" s="18">
        <v>114</v>
      </c>
    </row>
    <row r="427" spans="2:4" x14ac:dyDescent="0.25">
      <c r="B427" s="65" t="s">
        <v>392</v>
      </c>
      <c r="C427" s="9">
        <v>375</v>
      </c>
      <c r="D427" s="18">
        <v>269</v>
      </c>
    </row>
    <row r="428" spans="2:4" x14ac:dyDescent="0.25">
      <c r="B428" s="65" t="s">
        <v>393</v>
      </c>
      <c r="C428" s="9">
        <v>10</v>
      </c>
      <c r="D428" s="18">
        <v>21</v>
      </c>
    </row>
    <row r="429" spans="2:4" x14ac:dyDescent="0.25">
      <c r="B429" s="65" t="s">
        <v>394</v>
      </c>
      <c r="C429" s="9">
        <v>6506</v>
      </c>
      <c r="D429" s="18">
        <v>1251</v>
      </c>
    </row>
    <row r="430" spans="2:4" x14ac:dyDescent="0.25">
      <c r="B430" s="65" t="s">
        <v>395</v>
      </c>
      <c r="C430" s="9">
        <v>63</v>
      </c>
      <c r="D430" s="18">
        <v>30</v>
      </c>
    </row>
    <row r="431" spans="2:4" x14ac:dyDescent="0.25">
      <c r="B431" s="65" t="s">
        <v>396</v>
      </c>
      <c r="C431" s="9">
        <v>1539</v>
      </c>
      <c r="D431" s="18">
        <v>350</v>
      </c>
    </row>
    <row r="432" spans="2:4" x14ac:dyDescent="0.25">
      <c r="B432" s="65" t="s">
        <v>397</v>
      </c>
      <c r="C432" s="9">
        <v>130</v>
      </c>
      <c r="D432" s="18">
        <v>74</v>
      </c>
    </row>
    <row r="433" spans="2:4" s="34" customFormat="1" ht="15.75" thickBot="1" x14ac:dyDescent="0.3">
      <c r="B433" s="68" t="s">
        <v>1</v>
      </c>
      <c r="C433" s="23">
        <f>SUM(C422:C432)</f>
        <v>52505</v>
      </c>
      <c r="D433" s="24">
        <f>SUM(D422:D432)</f>
        <v>13263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1E7AC-F84A-453D-8D43-4A76110948DA}">
  <dimension ref="B1:V36"/>
  <sheetViews>
    <sheetView workbookViewId="0">
      <selection activeCell="K25" sqref="K25"/>
    </sheetView>
  </sheetViews>
  <sheetFormatPr baseColWidth="10" defaultRowHeight="15" x14ac:dyDescent="0.25"/>
  <cols>
    <col min="1" max="1" width="11.42578125" style="1"/>
    <col min="2" max="2" width="9.85546875" style="1" bestFit="1" customWidth="1"/>
    <col min="3" max="3" width="6.5703125" style="1" bestFit="1" customWidth="1"/>
    <col min="4" max="7" width="11.42578125" style="1"/>
    <col min="8" max="8" width="12.7109375" style="1" bestFit="1" customWidth="1"/>
    <col min="9" max="9" width="13.28515625" style="1" bestFit="1" customWidth="1"/>
    <col min="10" max="11" width="11.42578125" style="1"/>
    <col min="12" max="12" width="12" style="1" customWidth="1"/>
    <col min="13" max="17" width="11.42578125" style="1"/>
    <col min="18" max="18" width="11.42578125" style="2"/>
    <col min="19" max="19" width="12" style="2" customWidth="1"/>
    <col min="20" max="20" width="11.42578125" style="41"/>
    <col min="21" max="22" width="11.42578125" style="2"/>
    <col min="23" max="16384" width="11.42578125" style="1"/>
  </cols>
  <sheetData>
    <row r="1" spans="2:10" ht="15.75" thickBot="1" x14ac:dyDescent="0.3"/>
    <row r="2" spans="2:10" ht="15.75" thickBot="1" x14ac:dyDescent="0.3">
      <c r="B2" s="57" t="s">
        <v>411</v>
      </c>
      <c r="C2" s="6"/>
      <c r="D2" s="6"/>
      <c r="E2" s="6"/>
      <c r="F2" s="6"/>
      <c r="G2" s="6"/>
      <c r="H2" s="6"/>
      <c r="I2" s="6"/>
      <c r="J2" s="7"/>
    </row>
    <row r="3" spans="2:10" ht="15.75" thickBot="1" x14ac:dyDescent="0.3"/>
    <row r="4" spans="2:10" ht="15.75" thickBot="1" x14ac:dyDescent="0.3">
      <c r="B4" s="3" t="s">
        <v>0</v>
      </c>
      <c r="C4" s="4" t="s">
        <v>2</v>
      </c>
      <c r="D4" s="5"/>
      <c r="E4" s="6"/>
      <c r="F4" s="6" t="s">
        <v>17</v>
      </c>
      <c r="G4" s="6"/>
      <c r="H4" s="6"/>
      <c r="I4" s="6"/>
      <c r="J4" s="7"/>
    </row>
    <row r="5" spans="2:10" ht="15.75" thickBot="1" x14ac:dyDescent="0.3">
      <c r="B5" s="8"/>
      <c r="C5" s="9"/>
      <c r="D5" s="5"/>
      <c r="E5" s="6" t="s">
        <v>18</v>
      </c>
      <c r="F5" s="7"/>
      <c r="G5" s="10" t="s">
        <v>19</v>
      </c>
      <c r="H5" s="12"/>
      <c r="I5" s="10" t="s">
        <v>20</v>
      </c>
      <c r="J5" s="12"/>
    </row>
    <row r="6" spans="2:10" ht="15.75" thickBot="1" x14ac:dyDescent="0.3">
      <c r="B6" s="10"/>
      <c r="C6" s="11"/>
      <c r="D6" s="5" t="s">
        <v>1</v>
      </c>
      <c r="E6" s="6" t="s">
        <v>21</v>
      </c>
      <c r="F6" s="7" t="s">
        <v>22</v>
      </c>
      <c r="G6" s="5" t="s">
        <v>21</v>
      </c>
      <c r="H6" s="7" t="s">
        <v>22</v>
      </c>
      <c r="I6" s="6" t="s">
        <v>21</v>
      </c>
      <c r="J6" s="12" t="s">
        <v>22</v>
      </c>
    </row>
    <row r="7" spans="2:10" x14ac:dyDescent="0.25">
      <c r="B7" s="1">
        <v>1</v>
      </c>
      <c r="C7" s="1">
        <v>3</v>
      </c>
      <c r="D7" s="3">
        <f>E7+F7</f>
        <v>85858</v>
      </c>
      <c r="E7" s="4">
        <f>'[1]VOTACIÓN 2020'!B8</f>
        <v>65601</v>
      </c>
      <c r="F7" s="14">
        <f>'[1]VOTACIÓN 2020'!C8</f>
        <v>20257</v>
      </c>
      <c r="G7" s="37">
        <f>E7/D7</f>
        <v>0.76406391949498009</v>
      </c>
      <c r="H7" s="38">
        <f>F7/D7</f>
        <v>0.23593608050501991</v>
      </c>
      <c r="I7" s="9">
        <f>IF(G7&gt;3/4,3,IF(G7&gt;2/4,2,IF(G7&gt;1/4,1,0)))</f>
        <v>3</v>
      </c>
      <c r="J7" s="18">
        <f>IF(H7&gt;3/4,3,IF(H7&gt;2/4,2,IF(H7&gt;1/4,1,0)))</f>
        <v>0</v>
      </c>
    </row>
    <row r="8" spans="2:10" x14ac:dyDescent="0.25">
      <c r="B8" s="1">
        <v>2</v>
      </c>
      <c r="C8" s="1">
        <v>3</v>
      </c>
      <c r="D8" s="8">
        <f>E8+F8</f>
        <v>124553</v>
      </c>
      <c r="E8" s="9">
        <f>'[1]VOTACIÓN 2020'!B18</f>
        <v>98408</v>
      </c>
      <c r="F8" s="18">
        <f>'[1]VOTACIÓN 2020'!C18</f>
        <v>26145</v>
      </c>
      <c r="G8" s="37">
        <f>E8/D8</f>
        <v>0.7900893595497499</v>
      </c>
      <c r="H8" s="38">
        <f>F8/D8</f>
        <v>0.2099106404502501</v>
      </c>
      <c r="I8" s="9">
        <f>IF(G8&gt;3/4,3,IF(G8&gt;2/4,2,IF(G8&gt;1/4,1,0)))</f>
        <v>3</v>
      </c>
      <c r="J8" s="18">
        <f>IF(H8&gt;3/4,3,IF(H8&gt;2/4,2,IF(H8&gt;1/4,1,0)))</f>
        <v>0</v>
      </c>
    </row>
    <row r="9" spans="2:10" x14ac:dyDescent="0.25">
      <c r="B9" s="1">
        <v>3</v>
      </c>
      <c r="C9" s="1">
        <v>5</v>
      </c>
      <c r="D9" s="8">
        <f>E9+F9</f>
        <v>232616</v>
      </c>
      <c r="E9" s="9">
        <f>'[1]VOTACIÓN 2020'!B30</f>
        <v>195864</v>
      </c>
      <c r="F9" s="18">
        <f>'[1]VOTACIÓN 2020'!C30</f>
        <v>36752</v>
      </c>
      <c r="G9" s="37">
        <f>E9/D9</f>
        <v>0.84200570897960592</v>
      </c>
      <c r="H9" s="38">
        <f>F9/D9</f>
        <v>0.15799429102039414</v>
      </c>
      <c r="I9" s="9">
        <f>IF(G9&gt;5/6,5,IF(G9&gt;4/6,4,IF(G9&gt;3/6,3,IF(G9&gt;2/6,2,IF(G9&gt;1/6,1,0)))))</f>
        <v>5</v>
      </c>
      <c r="J9" s="18">
        <f>IF(H9&gt;5/6,5,IF(H9&gt;4/6,4,IF(H9&gt;3/6,3,IF(H9&gt;2/6,2,IF(H9&gt;1/6,1,0)))))</f>
        <v>0</v>
      </c>
    </row>
    <row r="10" spans="2:10" x14ac:dyDescent="0.25">
      <c r="B10" s="1">
        <v>4</v>
      </c>
      <c r="C10" s="1">
        <v>5</v>
      </c>
      <c r="D10" s="8">
        <f>E10+F10</f>
        <v>115118</v>
      </c>
      <c r="E10" s="9">
        <f>'[1]VOTACIÓN 2020'!B42</f>
        <v>99326</v>
      </c>
      <c r="F10" s="18">
        <f>'[1]VOTACIÓN 2020'!C42</f>
        <v>15792</v>
      </c>
      <c r="G10" s="37">
        <f>E10/D10</f>
        <v>0.86281902048333015</v>
      </c>
      <c r="H10" s="38">
        <f>F10/D10</f>
        <v>0.13718097951666985</v>
      </c>
      <c r="I10" s="9">
        <f>IF(G10&gt;5/6,5,IF(G10&gt;4/6,4,IF(G10&gt;3/6,3,IF(G10&gt;2/6,2,IF(G10&gt;1/6,1,0)))))</f>
        <v>5</v>
      </c>
      <c r="J10" s="18">
        <f>IF(H10&gt;5/6,5,IF(H10&gt;4/6,4,IF(H10&gt;3/6,3,IF(H10&gt;2/6,2,IF(H10&gt;1/6,1,0)))))</f>
        <v>0</v>
      </c>
    </row>
    <row r="11" spans="2:10" x14ac:dyDescent="0.25">
      <c r="B11" s="1">
        <v>5</v>
      </c>
      <c r="C11" s="1">
        <v>7</v>
      </c>
      <c r="D11" s="8">
        <f>E11+F11</f>
        <v>289453</v>
      </c>
      <c r="E11" s="9">
        <f>'[1]VOTACIÓN 2020'!B60</f>
        <v>244811</v>
      </c>
      <c r="F11" s="18">
        <f>'[1]VOTACIÓN 2020'!C60</f>
        <v>44642</v>
      </c>
      <c r="G11" s="37">
        <f>E11/D11</f>
        <v>0.84577116146662845</v>
      </c>
      <c r="H11" s="38">
        <f>F11/D11</f>
        <v>0.15422883853337158</v>
      </c>
      <c r="I11" s="9">
        <f>IF(G11&gt;7/8,7,IF(G11&gt;6/8,6,IF(G11&gt;5/8,5,IF(G11&gt;4/8,4,IF(G11&gt;3/8,3,IF(G11&gt;2/8,2,IF(G11&gt;1/8,1,0)))))))</f>
        <v>6</v>
      </c>
      <c r="J11" s="18">
        <f>IF(H11&gt;7/8,7,IF(H11&gt;6/8,6,IF(H11&gt;5/8,5,IF(H11&gt;4/8,4,IF(H11&gt;3/8,3,IF(H11&gt;2/8,2,IF(H11&gt;1/8,1,0)))))))</f>
        <v>1</v>
      </c>
    </row>
    <row r="12" spans="2:10" x14ac:dyDescent="0.25">
      <c r="B12" s="1">
        <v>6</v>
      </c>
      <c r="C12" s="1">
        <v>8</v>
      </c>
      <c r="D12" s="8">
        <f>E12+F12</f>
        <v>423991</v>
      </c>
      <c r="E12" s="9">
        <f>'[1]VOTACIÓN 2020'!B89</f>
        <v>343208</v>
      </c>
      <c r="F12" s="18">
        <f>'[1]VOTACIÓN 2020'!C89</f>
        <v>80783</v>
      </c>
      <c r="G12" s="37">
        <f>E12/D12</f>
        <v>0.80947001233516747</v>
      </c>
      <c r="H12" s="38">
        <f>F12/D12</f>
        <v>0.19052998766483251</v>
      </c>
      <c r="I12" s="9">
        <f>IF(G12&gt;8/9,8,IF(G12&gt;7/9,7,IF(G12&gt;6/9,6,IF(G12&gt;5/9,5,IF(G12&gt;4/9,4,IF(G12&gt;3/9,3,IF(G12&gt;2/9,2,IF(G12&gt;1/9,1,0))))))))</f>
        <v>7</v>
      </c>
      <c r="J12" s="18">
        <f>IF(H12&gt;8/9,8,IF(H12&gt;7/9,7,IF(H12&gt;6/9,6,IF(H12&gt;5/9,5,IF(H12&gt;4/9,4,IF(H12&gt;3/9,3,IF(H12&gt;2/9,2,IF(H12&gt;1/9,1,0))))))))</f>
        <v>1</v>
      </c>
    </row>
    <row r="13" spans="2:10" x14ac:dyDescent="0.25">
      <c r="B13" s="1">
        <v>7</v>
      </c>
      <c r="C13" s="1">
        <v>8</v>
      </c>
      <c r="D13" s="8">
        <f>E13+F13</f>
        <v>426143</v>
      </c>
      <c r="E13" s="9">
        <f>'[1]VOTACIÓN 2020'!B104</f>
        <v>332050</v>
      </c>
      <c r="F13" s="18">
        <f>'[1]VOTACIÓN 2020'!C104</f>
        <v>94093</v>
      </c>
      <c r="G13" s="37">
        <f>E13/D13</f>
        <v>0.77919853194819577</v>
      </c>
      <c r="H13" s="38">
        <f>F13/D13</f>
        <v>0.2208014680518042</v>
      </c>
      <c r="I13" s="9">
        <f>IF(G13&gt;8/9,8,IF(G13&gt;7/9,7,IF(G13&gt;6/9,6,IF(G13&gt;5/9,5,IF(G13&gt;4/9,4,IF(G13&gt;3/9,3,IF(G13&gt;2/9,2,IF(G13&gt;1/9,1,0))))))))</f>
        <v>7</v>
      </c>
      <c r="J13" s="18">
        <f>IF(H13&gt;8/9,8,IF(H13&gt;7/9,7,IF(H13&gt;6/9,6,IF(H13&gt;5/9,5,IF(H13&gt;4/9,4,IF(H13&gt;3/9,3,IF(H13&gt;2/9,2,IF(H13&gt;1/9,1,0))))))))</f>
        <v>1</v>
      </c>
    </row>
    <row r="14" spans="2:10" x14ac:dyDescent="0.25">
      <c r="B14" s="1">
        <v>8</v>
      </c>
      <c r="C14" s="1">
        <v>8</v>
      </c>
      <c r="D14" s="8">
        <f>E14+F14</f>
        <v>613465</v>
      </c>
      <c r="E14" s="9">
        <f>'[1]VOTACIÓN 2020'!B115</f>
        <v>518538</v>
      </c>
      <c r="F14" s="18">
        <f>'[1]VOTACIÓN 2020'!C115</f>
        <v>94927</v>
      </c>
      <c r="G14" s="37">
        <f>E14/D14</f>
        <v>0.84526093583171003</v>
      </c>
      <c r="H14" s="38">
        <f>F14/D14</f>
        <v>0.15473906416828995</v>
      </c>
      <c r="I14" s="9">
        <f>IF(G14&gt;8/9,8,IF(G14&gt;7/9,7,IF(G14&gt;6/9,6,IF(G14&gt;5/9,5,IF(G14&gt;4/9,4,IF(G14&gt;3/9,3,IF(G14&gt;2/9,2,IF(G14&gt;1/9,1,0))))))))</f>
        <v>7</v>
      </c>
      <c r="J14" s="18">
        <f>IF(H14&gt;8/9,8,IF(H14&gt;7/9,7,IF(H14&gt;6/9,6,IF(H14&gt;5/9,5,IF(H14&gt;4/9,4,IF(H14&gt;3/9,3,IF(H14&gt;2/9,2,IF(H14&gt;1/9,1,0))))))))</f>
        <v>1</v>
      </c>
    </row>
    <row r="15" spans="2:10" x14ac:dyDescent="0.25">
      <c r="B15" s="1">
        <v>9</v>
      </c>
      <c r="C15" s="1">
        <v>7</v>
      </c>
      <c r="D15" s="8">
        <f>E15+F15</f>
        <v>459149</v>
      </c>
      <c r="E15" s="9">
        <f>'[1]VOTACIÓN 2020'!B126</f>
        <v>393046</v>
      </c>
      <c r="F15" s="18">
        <f>'[1]VOTACIÓN 2020'!C126</f>
        <v>66103</v>
      </c>
      <c r="G15" s="37">
        <f>E15/D15</f>
        <v>0.85603148433297249</v>
      </c>
      <c r="H15" s="38">
        <f>F15/D15</f>
        <v>0.14396851566702748</v>
      </c>
      <c r="I15" s="9">
        <f>IF(G15&gt;7/8,7,IF(G15&gt;6/8,6,IF(G15&gt;5/8,5,IF(G15&gt;4/8,4,IF(G15&gt;3/8,3,IF(G15&gt;2/8,2,IF(G15&gt;1/8,1,0)))))))</f>
        <v>6</v>
      </c>
      <c r="J15" s="18">
        <f>IF(H15&gt;7/8,7,IF(H15&gt;6/8,6,IF(H15&gt;5/8,5,IF(H15&gt;4/8,4,IF(H15&gt;3/8,3,IF(H15&gt;2/8,2,IF(H15&gt;1/8,1,0)))))))</f>
        <v>1</v>
      </c>
    </row>
    <row r="16" spans="2:10" x14ac:dyDescent="0.25">
      <c r="B16" s="1">
        <v>10</v>
      </c>
      <c r="C16" s="1">
        <v>8</v>
      </c>
      <c r="D16" s="8">
        <f>E16+F16</f>
        <v>530189</v>
      </c>
      <c r="E16" s="9">
        <f>'[1]VOTACIÓN 2020'!B135</f>
        <v>413970</v>
      </c>
      <c r="F16" s="18">
        <f>'[1]VOTACIÓN 2020'!C135</f>
        <v>116219</v>
      </c>
      <c r="G16" s="37">
        <f>E16/D16</f>
        <v>0.7807970365284832</v>
      </c>
      <c r="H16" s="38">
        <f>F16/D16</f>
        <v>0.21920296347151677</v>
      </c>
      <c r="I16" s="9">
        <f>IF(G16&gt;8/9,8,IF(G16&gt;7/9,7,IF(G16&gt;6/9,6,IF(G16&gt;5/9,5,IF(G16&gt;4/9,4,IF(G16&gt;3/9,3,IF(G16&gt;2/9,2,IF(G16&gt;1/9,1,0))))))))</f>
        <v>7</v>
      </c>
      <c r="J16" s="18">
        <f>IF(H16&gt;8/9,8,IF(H16&gt;7/9,7,IF(H16&gt;6/9,6,IF(H16&gt;5/9,5,IF(H16&gt;4/9,4,IF(H16&gt;3/9,3,IF(H16&gt;2/9,2,IF(H16&gt;1/9,1,0))))))))</f>
        <v>1</v>
      </c>
    </row>
    <row r="17" spans="2:10" x14ac:dyDescent="0.25">
      <c r="B17" s="1">
        <v>11</v>
      </c>
      <c r="C17" s="1">
        <v>6</v>
      </c>
      <c r="D17" s="8">
        <f>E17+F17</f>
        <v>454315</v>
      </c>
      <c r="E17" s="9">
        <f>'[1]VOTACIÓN 2020'!B143</f>
        <v>250581</v>
      </c>
      <c r="F17" s="18">
        <f>'[1]VOTACIÓN 2020'!C143</f>
        <v>203734</v>
      </c>
      <c r="G17" s="37">
        <f>E17/D17</f>
        <v>0.55155783982479112</v>
      </c>
      <c r="H17" s="38">
        <f>F17/D17</f>
        <v>0.44844216017520883</v>
      </c>
      <c r="I17" s="9">
        <f>IF(G17&gt;6/7,6,IF(G17&gt;5/7,5,IF(G17&gt;4/7,4,IF(G17&gt;3/7,3,IF(G17&gt;2/7,2,IF(G17&gt;1/7,1,0))))))</f>
        <v>3</v>
      </c>
      <c r="J17" s="18">
        <f>IF(H17&gt;6/7,6,IF(H17&gt;5/7,5,IF(H17&gt;4/7,4,IF(H17&gt;3/7,3,IF(H17&gt;2/7,2,IF(H17&gt;1/7,1,0))))))</f>
        <v>3</v>
      </c>
    </row>
    <row r="18" spans="2:10" x14ac:dyDescent="0.25">
      <c r="B18" s="1">
        <v>12</v>
      </c>
      <c r="C18" s="1">
        <v>7</v>
      </c>
      <c r="D18" s="8">
        <f>E18+F18</f>
        <v>502422</v>
      </c>
      <c r="E18" s="9">
        <f>'[1]VOTACIÓN 2020'!B151</f>
        <v>434384</v>
      </c>
      <c r="F18" s="18">
        <f>'[1]VOTACIÓN 2020'!C151</f>
        <v>68038</v>
      </c>
      <c r="G18" s="37">
        <f>E18/D18</f>
        <v>0.86457997460302294</v>
      </c>
      <c r="H18" s="38">
        <f>F18/D18</f>
        <v>0.13542002539697703</v>
      </c>
      <c r="I18" s="9">
        <f>IF(G18&gt;7/8,7,IF(G18&gt;6/8,6,IF(G18&gt;5/8,5,IF(G18&gt;4/8,4,IF(G18&gt;3/8,3,IF(G18&gt;2/8,2,IF(G18&gt;1/8,1,0)))))))</f>
        <v>6</v>
      </c>
      <c r="J18" s="18">
        <f>IF(H18&gt;7/8,7,IF(H18&gt;6/8,6,IF(H18&gt;5/8,5,IF(H18&gt;4/8,4,IF(H18&gt;3/8,3,IF(H18&gt;2/8,2,IF(H18&gt;1/8,1,0)))))))</f>
        <v>1</v>
      </c>
    </row>
    <row r="19" spans="2:10" x14ac:dyDescent="0.25">
      <c r="B19" s="1">
        <v>13</v>
      </c>
      <c r="C19" s="1">
        <v>5</v>
      </c>
      <c r="D19" s="8">
        <f>E19+F19</f>
        <v>328187</v>
      </c>
      <c r="E19" s="9">
        <f>'[1]VOTACIÓN 2020'!B160</f>
        <v>279600</v>
      </c>
      <c r="F19" s="18">
        <f>'[1]VOTACIÓN 2020'!C160</f>
        <v>48587</v>
      </c>
      <c r="G19" s="37">
        <f>E19/D19</f>
        <v>0.8519533071084473</v>
      </c>
      <c r="H19" s="38">
        <f>F19/D19</f>
        <v>0.14804669289155267</v>
      </c>
      <c r="I19" s="9">
        <f>IF(G19&gt;5/6,5,IF(G19&gt;4/6,4,IF(G19&gt;3/6,3,IF(G19&gt;2/6,2,IF(G19&gt;1/6,1,0)))))</f>
        <v>5</v>
      </c>
      <c r="J19" s="18">
        <f>IF(H19&gt;5/6,5,IF(H19&gt;4/6,4,IF(H19&gt;3/6,3,IF(H19&gt;2/6,2,IF(H19&gt;1/6,1,0)))))</f>
        <v>0</v>
      </c>
    </row>
    <row r="20" spans="2:10" x14ac:dyDescent="0.25">
      <c r="B20" s="1">
        <v>14</v>
      </c>
      <c r="C20" s="1">
        <v>6</v>
      </c>
      <c r="D20" s="8">
        <f>E20+F20</f>
        <v>401804</v>
      </c>
      <c r="E20" s="9">
        <f>'[1]VOTACIÓN 2020'!B177</f>
        <v>334160</v>
      </c>
      <c r="F20" s="18">
        <f>'[1]VOTACIÓN 2020'!C177</f>
        <v>67644</v>
      </c>
      <c r="G20" s="37">
        <f>E20/D20</f>
        <v>0.83164926182915055</v>
      </c>
      <c r="H20" s="38">
        <f>F20/D20</f>
        <v>0.16835073817084947</v>
      </c>
      <c r="I20" s="9">
        <f>IF(G20&gt;6/7,6,IF(G20&gt;5/7,5,IF(G20&gt;4/7,4,IF(G20&gt;3/7,3,IF(G20&gt;2/7,2,IF(G20&gt;1/7,1,0))))))</f>
        <v>5</v>
      </c>
      <c r="J20" s="18">
        <f>IF(H20&gt;6/7,6,IF(H20&gt;5/7,5,IF(H20&gt;4/7,4,IF(H20&gt;3/7,3,IF(H20&gt;2/7,2,IF(H20&gt;1/7,1,0))))))</f>
        <v>1</v>
      </c>
    </row>
    <row r="21" spans="2:10" x14ac:dyDescent="0.25">
      <c r="B21" s="1">
        <v>15</v>
      </c>
      <c r="C21" s="1">
        <v>5</v>
      </c>
      <c r="D21" s="8">
        <f>E21+F21</f>
        <v>235240</v>
      </c>
      <c r="E21" s="9">
        <f>'[1]VOTACIÓN 2020'!B193</f>
        <v>193111</v>
      </c>
      <c r="F21" s="18">
        <f>'[1]VOTACIÓN 2020'!C193</f>
        <v>42129</v>
      </c>
      <c r="G21" s="37">
        <f>E21/D21</f>
        <v>0.82091055942866864</v>
      </c>
      <c r="H21" s="38">
        <f>F21/D21</f>
        <v>0.17908944057133142</v>
      </c>
      <c r="I21" s="9">
        <f>IF(G21&gt;5/6,5,IF(G21&gt;4/6,4,IF(G21&gt;3/6,3,IF(G21&gt;2/6,2,IF(G21&gt;1/6,1,0)))))</f>
        <v>4</v>
      </c>
      <c r="J21" s="18">
        <f>IF(H21&gt;5/6,5,IF(H21&gt;4/6,4,IF(H21&gt;3/6,3,IF(H21&gt;2/6,2,IF(H21&gt;1/6,1,0)))))</f>
        <v>1</v>
      </c>
    </row>
    <row r="22" spans="2:10" x14ac:dyDescent="0.25">
      <c r="B22" s="1">
        <v>16</v>
      </c>
      <c r="C22" s="1">
        <v>4</v>
      </c>
      <c r="D22" s="8">
        <f>E22+F22</f>
        <v>149980</v>
      </c>
      <c r="E22" s="9">
        <f>'[1]VOTACIÓN 2020'!B216</f>
        <v>120761</v>
      </c>
      <c r="F22" s="18">
        <f>'[1]VOTACIÓN 2020'!C216</f>
        <v>29219</v>
      </c>
      <c r="G22" s="37">
        <f>E22/D22</f>
        <v>0.80518069075876786</v>
      </c>
      <c r="H22" s="38">
        <f>F22/D22</f>
        <v>0.19481930924123217</v>
      </c>
      <c r="I22" s="9">
        <f>IF(G22&gt;4/5,4,IF(G22&gt;3/5,3,IF(G22&gt;2/5,2,IF(G22&gt;1/5,1,0))))</f>
        <v>4</v>
      </c>
      <c r="J22" s="18">
        <f>IF(H22&gt;4/5,4,IF(H22&gt;3/5,3,IF(H22&gt;2/5,2,IF(H22&gt;1/5,1,0))))</f>
        <v>0</v>
      </c>
    </row>
    <row r="23" spans="2:10" x14ac:dyDescent="0.25">
      <c r="B23" s="1">
        <v>17</v>
      </c>
      <c r="C23" s="1">
        <v>7</v>
      </c>
      <c r="D23" s="8">
        <f>E23+F23</f>
        <v>280802</v>
      </c>
      <c r="E23" s="9">
        <f>'[1]VOTACIÓN 2020'!B238</f>
        <v>218199</v>
      </c>
      <c r="F23" s="18">
        <f>'[1]VOTACIÓN 2020'!C238</f>
        <v>62603</v>
      </c>
      <c r="G23" s="37">
        <f>E23/D23</f>
        <v>0.77705643122199985</v>
      </c>
      <c r="H23" s="38">
        <f>F23/D23</f>
        <v>0.22294356877800015</v>
      </c>
      <c r="I23" s="9">
        <f>IF(G23&gt;7/8,7,IF(G23&gt;6/8,6,IF(G23&gt;5/8,5,IF(G23&gt;4/8,4,IF(G23&gt;3/8,3,IF(G23&gt;2/8,2,IF(G23&gt;1/8,1,0)))))))</f>
        <v>6</v>
      </c>
      <c r="J23" s="18">
        <f>IF(H23&gt;7/8,7,IF(H23&gt;6/8,6,IF(H23&gt;5/8,5,IF(H23&gt;4/8,4,IF(H23&gt;3/8,3,IF(H23&gt;2/8,2,IF(H23&gt;1/8,1,0)))))))</f>
        <v>1</v>
      </c>
    </row>
    <row r="24" spans="2:10" x14ac:dyDescent="0.25">
      <c r="B24" s="1">
        <v>18</v>
      </c>
      <c r="C24" s="1">
        <v>4</v>
      </c>
      <c r="D24" s="8">
        <f>E24+F24</f>
        <v>115186</v>
      </c>
      <c r="E24" s="9">
        <f>'[1]VOTACIÓN 2020'!B252</f>
        <v>81403</v>
      </c>
      <c r="F24" s="18">
        <f>'[1]VOTACIÓN 2020'!C252</f>
        <v>33783</v>
      </c>
      <c r="G24" s="37">
        <f>E24/D24</f>
        <v>0.70670914868126333</v>
      </c>
      <c r="H24" s="38">
        <f>F24/D24</f>
        <v>0.29329085131873667</v>
      </c>
      <c r="I24" s="9">
        <f>IF(G24&gt;4/5,4,IF(G24&gt;3/5,3,IF(G24&gt;2/5,2,IF(G24&gt;1/5,1,0))))</f>
        <v>3</v>
      </c>
      <c r="J24" s="18">
        <f>IF(H24&gt;4/5,4,IF(H24&gt;3/5,3,IF(H24&gt;2/5,2,IF(H24&gt;1/5,1,0))))</f>
        <v>1</v>
      </c>
    </row>
    <row r="25" spans="2:10" x14ac:dyDescent="0.25">
      <c r="B25" s="1">
        <v>19</v>
      </c>
      <c r="C25" s="1">
        <v>5</v>
      </c>
      <c r="D25" s="8">
        <f>E25+F25</f>
        <v>195823</v>
      </c>
      <c r="E25" s="9">
        <f>'[1]VOTACIÓN 2020'!B278</f>
        <v>137412</v>
      </c>
      <c r="F25" s="18">
        <f>'[1]VOTACIÓN 2020'!C278</f>
        <v>58411</v>
      </c>
      <c r="G25" s="37">
        <f>E25/D25</f>
        <v>0.70171532455329555</v>
      </c>
      <c r="H25" s="38">
        <f>F25/D25</f>
        <v>0.29828467544670439</v>
      </c>
      <c r="I25" s="9">
        <f>IF(G25&gt;5/6,5,IF(G25&gt;4/6,4,IF(G25&gt;3/6,3,IF(G25&gt;2/6,2,IF(G25&gt;1/6,1,0)))))</f>
        <v>4</v>
      </c>
      <c r="J25" s="18">
        <f>IF(H25&gt;5/6,5,IF(H25&gt;4/6,4,IF(H25&gt;3/6,3,IF(H25&gt;2/6,2,IF(H25&gt;1/6,1,0)))))</f>
        <v>1</v>
      </c>
    </row>
    <row r="26" spans="2:10" x14ac:dyDescent="0.25">
      <c r="B26" s="1">
        <v>20</v>
      </c>
      <c r="C26" s="1">
        <v>8</v>
      </c>
      <c r="D26" s="8">
        <f>E26+F26</f>
        <v>410838</v>
      </c>
      <c r="E26" s="9">
        <f>'[1]VOTACIÓN 2020'!B292</f>
        <v>312763</v>
      </c>
      <c r="F26" s="18">
        <f>'[1]VOTACIÓN 2020'!C292</f>
        <v>98075</v>
      </c>
      <c r="G26" s="37">
        <f>E26/D26</f>
        <v>0.7612806020864672</v>
      </c>
      <c r="H26" s="38">
        <f>F26/D26</f>
        <v>0.23871939791353283</v>
      </c>
      <c r="I26" s="9">
        <f>IF(G26&gt;8/9,8,IF(G26&gt;7/9,7,IF(G26&gt;6/9,6,IF(G26&gt;5/9,5,IF(G26&gt;4/9,4,IF(G26&gt;3/9,3,IF(G26&gt;2/9,2,IF(G26&gt;1/9,1,0))))))))</f>
        <v>6</v>
      </c>
      <c r="J26" s="18">
        <f>IF(H26&gt;8/9,8,IF(H26&gt;7/9,7,IF(H26&gt;6/9,6,IF(H26&gt;5/9,5,IF(H26&gt;4/9,4,IF(H26&gt;3/9,3,IF(H26&gt;2/9,2,IF(H26&gt;1/9,1,0))))))))</f>
        <v>2</v>
      </c>
    </row>
    <row r="27" spans="2:10" x14ac:dyDescent="0.25">
      <c r="B27" s="1">
        <v>21</v>
      </c>
      <c r="C27" s="1">
        <v>5</v>
      </c>
      <c r="D27" s="8">
        <f>E27+F27</f>
        <v>202162</v>
      </c>
      <c r="E27" s="9">
        <f>'[1]VOTACIÓN 2020'!B315</f>
        <v>139183</v>
      </c>
      <c r="F27" s="18">
        <f>'[1]VOTACIÓN 2020'!C315</f>
        <v>62979</v>
      </c>
      <c r="G27" s="37">
        <f>E27/D27</f>
        <v>0.68847261107428692</v>
      </c>
      <c r="H27" s="38">
        <f>F27/D27</f>
        <v>0.31152738892571302</v>
      </c>
      <c r="I27" s="9">
        <f>IF(G27&gt;5/6,5,IF(G27&gt;4/6,4,IF(G27&gt;3/6,3,IF(G27&gt;2/6,2,IF(G27&gt;1/6,1,0)))))</f>
        <v>4</v>
      </c>
      <c r="J27" s="18">
        <f>IF(H27&gt;5/6,5,IF(H27&gt;4/6,4,IF(H27&gt;3/6,3,IF(H27&gt;2/6,2,IF(H27&gt;1/6,1,0)))))</f>
        <v>1</v>
      </c>
    </row>
    <row r="28" spans="2:10" x14ac:dyDescent="0.25">
      <c r="B28" s="1">
        <v>22</v>
      </c>
      <c r="C28" s="1">
        <v>4</v>
      </c>
      <c r="D28" s="8">
        <f>E28+F28</f>
        <v>101225</v>
      </c>
      <c r="E28" s="9">
        <f>'[1]VOTACIÓN 2020'!B334</f>
        <v>63572</v>
      </c>
      <c r="F28" s="18">
        <f>'[1]VOTACIÓN 2020'!C334</f>
        <v>37653</v>
      </c>
      <c r="G28" s="37">
        <f>E28/D28</f>
        <v>0.62802667325265493</v>
      </c>
      <c r="H28" s="38">
        <f>F28/D28</f>
        <v>0.37197332674734501</v>
      </c>
      <c r="I28" s="9">
        <f>IF(G28&gt;4/5,4,IF(G28&gt;3/5,3,IF(G28&gt;2/5,2,IF(G28&gt;1/5,1,0))))</f>
        <v>3</v>
      </c>
      <c r="J28" s="18">
        <f>IF(H28&gt;4/5,4,IF(H28&gt;3/5,3,IF(H28&gt;2/5,2,IF(H28&gt;1/5,1,0))))</f>
        <v>1</v>
      </c>
    </row>
    <row r="29" spans="2:10" x14ac:dyDescent="0.25">
      <c r="B29" s="1">
        <v>23</v>
      </c>
      <c r="C29" s="1">
        <v>7</v>
      </c>
      <c r="D29" s="8">
        <f>E29+F29</f>
        <v>246986</v>
      </c>
      <c r="E29" s="9">
        <f>'[1]VOTACIÓN 2020'!B353</f>
        <v>169179</v>
      </c>
      <c r="F29" s="18">
        <f>'[1]VOTACIÓN 2020'!C353</f>
        <v>77807</v>
      </c>
      <c r="G29" s="37">
        <f>E29/D29</f>
        <v>0.68497404711198207</v>
      </c>
      <c r="H29" s="38">
        <f>F29/D29</f>
        <v>0.31502595288801793</v>
      </c>
      <c r="I29" s="9">
        <f>IF(G29&gt;7/8,7,IF(G29&gt;6/8,6,IF(G29&gt;5/8,5,IF(G29&gt;4/8,4,IF(G29&gt;3/8,3,IF(G29&gt;2/8,2,IF(G29&gt;1/8,1,0)))))))</f>
        <v>5</v>
      </c>
      <c r="J29" s="18">
        <f>IF(H29&gt;7/8,7,IF(H29&gt;6/8,6,IF(H29&gt;5/8,5,IF(H29&gt;4/8,4,IF(H29&gt;3/8,3,IF(H29&gt;2/8,2,IF(H29&gt;1/8,1,0)))))))</f>
        <v>2</v>
      </c>
    </row>
    <row r="30" spans="2:10" x14ac:dyDescent="0.25">
      <c r="B30" s="1">
        <v>24</v>
      </c>
      <c r="C30" s="1">
        <v>5</v>
      </c>
      <c r="D30" s="8">
        <f>E30+F30</f>
        <v>156977</v>
      </c>
      <c r="E30" s="9">
        <f>'[1]VOTACIÓN 2020'!B368</f>
        <v>117311</v>
      </c>
      <c r="F30" s="18">
        <f>'[1]VOTACIÓN 2020'!C368</f>
        <v>39666</v>
      </c>
      <c r="G30" s="37">
        <f>E30/D30</f>
        <v>0.74731330067462109</v>
      </c>
      <c r="H30" s="38">
        <f>F30/D30</f>
        <v>0.25268669932537885</v>
      </c>
      <c r="I30" s="9">
        <f>IF(G30&gt;5/6,5,IF(G30&gt;4/6,4,IF(G30&gt;3/6,3,IF(G30&gt;2/6,2,IF(G30&gt;1/6,1,0)))))</f>
        <v>4</v>
      </c>
      <c r="J30" s="18">
        <f>IF(H30&gt;5/6,5,IF(H30&gt;4/6,4,IF(H30&gt;3/6,3,IF(H30&gt;2/6,2,IF(H30&gt;1/6,1,0)))))</f>
        <v>1</v>
      </c>
    </row>
    <row r="31" spans="2:10" x14ac:dyDescent="0.25">
      <c r="B31" s="1">
        <v>25</v>
      </c>
      <c r="C31" s="1">
        <v>4</v>
      </c>
      <c r="D31" s="8">
        <f>E31+F31</f>
        <v>145293</v>
      </c>
      <c r="E31" s="9">
        <f>'[1]VOTACIÓN 2020'!B383</f>
        <v>102403</v>
      </c>
      <c r="F31" s="18">
        <f>'[1]VOTACIÓN 2020'!C383</f>
        <v>42890</v>
      </c>
      <c r="G31" s="37">
        <f>E31/D31</f>
        <v>0.70480339727309649</v>
      </c>
      <c r="H31" s="38">
        <f>F31/D31</f>
        <v>0.29519660272690357</v>
      </c>
      <c r="I31" s="9">
        <f>IF(G31&gt;4/5,4,IF(G31&gt;3/5,3,IF(G31&gt;2/5,2,IF(G31&gt;1/5,1,0))))</f>
        <v>3</v>
      </c>
      <c r="J31" s="18">
        <f>IF(H31&gt;4/5,4,IF(H31&gt;3/5,3,IF(H31&gt;2/5,2,IF(H31&gt;1/5,1,0))))</f>
        <v>1</v>
      </c>
    </row>
    <row r="32" spans="2:10" x14ac:dyDescent="0.25">
      <c r="B32" s="1">
        <v>26</v>
      </c>
      <c r="C32" s="1">
        <v>5</v>
      </c>
      <c r="D32" s="8">
        <f>E32+F32</f>
        <v>166993</v>
      </c>
      <c r="E32" s="9">
        <f>'[1]VOTACIÓN 2020'!B404</f>
        <v>129149</v>
      </c>
      <c r="F32" s="18">
        <f>'[1]VOTACIÓN 2020'!C404</f>
        <v>37844</v>
      </c>
      <c r="G32" s="37">
        <f>E32/D32</f>
        <v>0.77337972250333842</v>
      </c>
      <c r="H32" s="38">
        <f>F32/D32</f>
        <v>0.22662027749666153</v>
      </c>
      <c r="I32" s="9">
        <f>IF(G32&gt;5/6,5,IF(G32&gt;4/6,4,IF(G32&gt;3/6,3,IF(G32&gt;2/6,2,IF(G32&gt;1/6,1,0)))))</f>
        <v>4</v>
      </c>
      <c r="J32" s="18">
        <f>IF(H32&gt;5/6,5,IF(H32&gt;4/6,4,IF(H32&gt;3/6,3,IF(H32&gt;2/6,2,IF(H32&gt;1/6,1,0)))))</f>
        <v>1</v>
      </c>
    </row>
    <row r="33" spans="2:22" x14ac:dyDescent="0.25">
      <c r="B33" s="1">
        <v>27</v>
      </c>
      <c r="C33" s="1">
        <v>3</v>
      </c>
      <c r="D33" s="8">
        <f>E33+F33</f>
        <v>38253</v>
      </c>
      <c r="E33" s="9">
        <f>'[1]VOTACIÓN 2020'!B417</f>
        <v>29592</v>
      </c>
      <c r="F33" s="18">
        <f>'[1]VOTACIÓN 2020'!C417</f>
        <v>8661</v>
      </c>
      <c r="G33" s="37">
        <f>E33/D33</f>
        <v>0.77358638538153868</v>
      </c>
      <c r="H33" s="38">
        <f>F33/D33</f>
        <v>0.2264136146184613</v>
      </c>
      <c r="I33" s="9">
        <f>IF(G33&gt;3/4,3,IF(G33&gt;2/4,2,IF(G33&gt;1/4,1,0)))</f>
        <v>3</v>
      </c>
      <c r="J33" s="18">
        <f>IF(H33&gt;3/4,3,IF(H33&gt;2/4,2,IF(H33&gt;1/4,1,0)))</f>
        <v>0</v>
      </c>
    </row>
    <row r="34" spans="2:22" ht="15.75" thickBot="1" x14ac:dyDescent="0.3">
      <c r="B34" s="1">
        <v>28</v>
      </c>
      <c r="C34" s="1">
        <v>3</v>
      </c>
      <c r="D34" s="8">
        <f>E34+F34</f>
        <v>65768</v>
      </c>
      <c r="E34" s="9">
        <f>'[1]VOTACIÓN 2020'!B431</f>
        <v>52505</v>
      </c>
      <c r="F34" s="18">
        <f>'[1]VOTACIÓN 2020'!C431</f>
        <v>13263</v>
      </c>
      <c r="G34" s="8">
        <f>'[1]VOTACIÓN 2020'!C431</f>
        <v>13263</v>
      </c>
      <c r="H34" s="18"/>
      <c r="I34" s="9">
        <f>IF(G34&gt;3/4,3,IF(G34&gt;2/4,2,IF(G34&gt;1/4,1,0)))</f>
        <v>3</v>
      </c>
      <c r="J34" s="18">
        <f>IF(H34&gt;3/4,3,IF(H34&gt;2/4,2,IF(H34&gt;1/4,1,0)))</f>
        <v>0</v>
      </c>
    </row>
    <row r="35" spans="2:22" ht="15.75" thickBot="1" x14ac:dyDescent="0.3">
      <c r="B35" s="20" t="s">
        <v>1</v>
      </c>
      <c r="C35" s="21">
        <f>SUM(C7:C34)</f>
        <v>155</v>
      </c>
      <c r="D35" s="20">
        <f>SUM(D7:D34)</f>
        <v>7498789</v>
      </c>
      <c r="E35" s="21">
        <f>SUM(E7:E34)</f>
        <v>5870090</v>
      </c>
      <c r="F35" s="28">
        <f>SUM(F7:F34)</f>
        <v>1628699</v>
      </c>
      <c r="G35" s="48">
        <f>E35/D35</f>
        <v>0.78280506359093449</v>
      </c>
      <c r="H35" s="49">
        <f>F35/D35</f>
        <v>0.21719493640906551</v>
      </c>
      <c r="I35" s="21">
        <f>SUM(I7:I34)</f>
        <v>131</v>
      </c>
      <c r="J35" s="28">
        <f>SUM(J7:J34)</f>
        <v>24</v>
      </c>
    </row>
    <row r="36" spans="2:22" s="9" customFormat="1" x14ac:dyDescent="0.25">
      <c r="B36" s="29"/>
      <c r="C36" s="29"/>
      <c r="J36" s="29"/>
      <c r="K36" s="29"/>
      <c r="L36" s="29"/>
      <c r="M36" s="30"/>
      <c r="N36" s="30"/>
      <c r="O36" s="29"/>
      <c r="P36" s="29"/>
      <c r="R36" s="17"/>
      <c r="S36" s="17"/>
      <c r="T36" s="42"/>
      <c r="U36" s="17"/>
      <c r="V36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9DF3-FF9A-4702-B80B-D34F43950892}">
  <dimension ref="A1:Q59"/>
  <sheetViews>
    <sheetView tabSelected="1" workbookViewId="0">
      <selection activeCell="N9" sqref="N9"/>
    </sheetView>
  </sheetViews>
  <sheetFormatPr baseColWidth="10" defaultRowHeight="15" x14ac:dyDescent="0.25"/>
  <cols>
    <col min="1" max="1" width="12.42578125" bestFit="1" customWidth="1"/>
    <col min="12" max="12" width="12.5703125" customWidth="1"/>
    <col min="15" max="15" width="12.140625" customWidth="1"/>
  </cols>
  <sheetData>
    <row r="1" spans="1:17" ht="15.75" thickBot="1" x14ac:dyDescent="0.3"/>
    <row r="2" spans="1:17" s="34" customFormat="1" ht="15.75" thickBot="1" x14ac:dyDescent="0.3">
      <c r="C2" s="57"/>
      <c r="D2" s="58" t="s">
        <v>409</v>
      </c>
      <c r="E2" s="58"/>
      <c r="F2" s="58"/>
      <c r="G2" s="58"/>
      <c r="H2" s="58"/>
      <c r="I2" s="58"/>
      <c r="J2" s="58"/>
      <c r="K2" s="58"/>
      <c r="L2" s="59"/>
    </row>
    <row r="3" spans="1:17" ht="15.75" thickBot="1" x14ac:dyDescent="0.3"/>
    <row r="4" spans="1:17" x14ac:dyDescent="0.25">
      <c r="C4" s="31" t="s">
        <v>407</v>
      </c>
      <c r="D4" s="52"/>
      <c r="E4" s="52"/>
      <c r="F4" s="32" t="s">
        <v>403</v>
      </c>
      <c r="G4" s="52"/>
      <c r="H4" s="52"/>
      <c r="I4" s="52"/>
      <c r="J4" s="52"/>
      <c r="K4" s="52"/>
      <c r="L4" s="53"/>
    </row>
    <row r="5" spans="1:17" ht="15.75" thickBot="1" x14ac:dyDescent="0.3">
      <c r="C5" s="10" t="s">
        <v>408</v>
      </c>
      <c r="D5" s="50"/>
      <c r="E5" s="50"/>
      <c r="F5" s="11" t="s">
        <v>400</v>
      </c>
      <c r="G5" s="50"/>
      <c r="H5" s="50"/>
      <c r="I5" s="50"/>
      <c r="J5" s="50"/>
      <c r="K5" s="50"/>
      <c r="L5" s="51"/>
    </row>
    <row r="6" spans="1:17" s="9" customFormat="1" ht="15.75" thickBot="1" x14ac:dyDescent="0.3">
      <c r="A6" s="29"/>
      <c r="B6" s="29"/>
      <c r="I6" s="30"/>
      <c r="J6" s="30"/>
      <c r="K6" s="30"/>
      <c r="L6" s="30"/>
      <c r="M6" s="17"/>
      <c r="N6" s="17"/>
      <c r="O6" s="42"/>
      <c r="P6" s="17"/>
      <c r="Q6" s="17"/>
    </row>
    <row r="7" spans="1:17" s="9" customFormat="1" ht="15.75" thickBot="1" x14ac:dyDescent="0.3">
      <c r="A7" s="29"/>
      <c r="B7" s="29"/>
      <c r="I7" s="30"/>
      <c r="J7" s="54" t="s">
        <v>412</v>
      </c>
      <c r="K7" s="55"/>
      <c r="L7" s="56"/>
      <c r="M7" s="17"/>
      <c r="N7" s="17"/>
      <c r="O7" s="42"/>
      <c r="P7" s="17"/>
      <c r="Q7" s="17"/>
    </row>
    <row r="8" spans="1:17" s="1" customFormat="1" ht="15.75" thickBot="1" x14ac:dyDescent="0.3">
      <c r="C8" s="5"/>
      <c r="D8" s="6"/>
      <c r="E8" s="6" t="s">
        <v>401</v>
      </c>
      <c r="F8" s="6"/>
      <c r="G8" s="7"/>
      <c r="H8" s="5" t="s">
        <v>402</v>
      </c>
      <c r="I8" s="6"/>
      <c r="J8" s="37" t="s">
        <v>405</v>
      </c>
      <c r="K8" s="17"/>
      <c r="L8" s="45"/>
      <c r="P8" s="2"/>
      <c r="Q8" s="2"/>
    </row>
    <row r="9" spans="1:17" s="1" customFormat="1" ht="15.75" thickBot="1" x14ac:dyDescent="0.3">
      <c r="A9" s="3" t="s">
        <v>0</v>
      </c>
      <c r="B9" s="14" t="s">
        <v>2</v>
      </c>
      <c r="C9" s="5"/>
      <c r="D9" s="6" t="s">
        <v>5</v>
      </c>
      <c r="E9" s="6"/>
      <c r="F9" s="5" t="s">
        <v>7</v>
      </c>
      <c r="G9" s="7"/>
      <c r="H9" s="6" t="s">
        <v>404</v>
      </c>
      <c r="I9" s="6"/>
      <c r="J9" s="39" t="s">
        <v>406</v>
      </c>
      <c r="K9" s="33"/>
      <c r="L9" s="46"/>
      <c r="P9" s="2"/>
      <c r="Q9" s="2"/>
    </row>
    <row r="10" spans="1:17" s="1" customFormat="1" ht="15.75" thickBot="1" x14ac:dyDescent="0.3">
      <c r="A10" s="10"/>
      <c r="B10" s="12"/>
      <c r="C10" s="5" t="s">
        <v>1</v>
      </c>
      <c r="D10" s="6" t="s">
        <v>9</v>
      </c>
      <c r="E10" s="6" t="s">
        <v>15</v>
      </c>
      <c r="F10" s="3" t="s">
        <v>9</v>
      </c>
      <c r="G10" s="18" t="s">
        <v>15</v>
      </c>
      <c r="H10" s="6" t="s">
        <v>9</v>
      </c>
      <c r="I10" s="11" t="s">
        <v>15</v>
      </c>
      <c r="J10" s="39" t="s">
        <v>1</v>
      </c>
      <c r="K10" s="33" t="s">
        <v>9</v>
      </c>
      <c r="L10" s="46" t="s">
        <v>398</v>
      </c>
      <c r="P10" s="2"/>
      <c r="Q10" s="2"/>
    </row>
    <row r="11" spans="1:17" s="1" customFormat="1" x14ac:dyDescent="0.25">
      <c r="A11" s="3">
        <v>1</v>
      </c>
      <c r="B11" s="14">
        <v>3</v>
      </c>
      <c r="C11" s="3">
        <f>'PLEBISCITO 2020'!D7</f>
        <v>85858</v>
      </c>
      <c r="D11" s="4">
        <f>C11-E11</f>
        <v>65601</v>
      </c>
      <c r="E11" s="4">
        <f>IF('PLEBISCITO 2020'!F7&lt;'DIPUTADOS 2017'!L7,'DIPUTADOS 2017'!L7,'PLEBISCITO 2020'!F7)</f>
        <v>20257</v>
      </c>
      <c r="F11" s="35">
        <f>D11/C11</f>
        <v>0.76406391949498009</v>
      </c>
      <c r="G11" s="36">
        <f>E11/C11</f>
        <v>0.23593608050501991</v>
      </c>
      <c r="H11" s="9">
        <f>IF(F11&gt;3/4,3,IF(F11&gt;2/4,2,IF(F11&gt;1/4,1,0)))</f>
        <v>3</v>
      </c>
      <c r="I11" s="18">
        <f>IF(G11&gt;3/4,3,IF(G11&gt;2/4,2,IF(G11&gt;1/4,1,0)))</f>
        <v>0</v>
      </c>
      <c r="J11" s="37">
        <f>F11-H11*G11/(I11+1)</f>
        <v>5.6255677979920371E-2</v>
      </c>
      <c r="K11" s="17">
        <f>J11/F11</f>
        <v>7.3626926418804639E-2</v>
      </c>
      <c r="L11" s="43" t="str">
        <f>IF(K11&lt;1/6,"ALTO",IF(K11&lt;2/6,"MEDIO",IF(K11&lt;3/6,"BAJO","SIN")))</f>
        <v>ALTO</v>
      </c>
      <c r="M11" s="1">
        <v>1</v>
      </c>
      <c r="P11" s="2"/>
      <c r="Q11" s="2"/>
    </row>
    <row r="12" spans="1:17" s="1" customFormat="1" x14ac:dyDescent="0.25">
      <c r="A12" s="8">
        <v>2</v>
      </c>
      <c r="B12" s="18">
        <v>3</v>
      </c>
      <c r="C12" s="8">
        <f>'PLEBISCITO 2020'!D8</f>
        <v>124553</v>
      </c>
      <c r="D12" s="9">
        <f>C12-E12</f>
        <v>83089</v>
      </c>
      <c r="E12" s="9">
        <f>IF('PLEBISCITO 2020'!F8&lt;'DIPUTADOS 2017'!L8,'DIPUTADOS 2017'!L8,'PLEBISCITO 2020'!F8)</f>
        <v>41464</v>
      </c>
      <c r="F12" s="37">
        <f>D12/C12</f>
        <v>0.66709754080592198</v>
      </c>
      <c r="G12" s="38">
        <f>E12/C12</f>
        <v>0.33290245919407802</v>
      </c>
      <c r="H12" s="9">
        <f>IF(F12&gt;3/4,3,IF(F12&gt;2/4,2,IF(F12&gt;1/4,1,0)))</f>
        <v>2</v>
      </c>
      <c r="I12" s="18">
        <f>IF(G12&gt;3/4,3,IF(G12&gt;2/4,2,IF(G12&gt;1/4,1,0)))</f>
        <v>1</v>
      </c>
      <c r="J12" s="37">
        <f>F12-H12*G12/(I12+1)</f>
        <v>0.33419508161184397</v>
      </c>
      <c r="K12" s="17">
        <f>J12/F12</f>
        <v>0.50096884064075875</v>
      </c>
      <c r="L12" s="43" t="str">
        <f>IF(K12&lt;1/6,"ALTO",IF(K12&lt;2/6,"MEDIO",IF(K12&lt;3/6,"BAJO","SIN")))</f>
        <v>SIN</v>
      </c>
      <c r="P12" s="2"/>
      <c r="Q12" s="2"/>
    </row>
    <row r="13" spans="1:17" s="1" customFormat="1" x14ac:dyDescent="0.25">
      <c r="A13" s="8">
        <v>3</v>
      </c>
      <c r="B13" s="18">
        <v>5</v>
      </c>
      <c r="C13" s="8">
        <f>'PLEBISCITO 2020'!D9</f>
        <v>232616</v>
      </c>
      <c r="D13" s="9">
        <f>C13-E13</f>
        <v>168563</v>
      </c>
      <c r="E13" s="9">
        <f>IF('PLEBISCITO 2020'!F9&lt;'DIPUTADOS 2017'!L9,'DIPUTADOS 2017'!L9,'PLEBISCITO 2020'!F9)</f>
        <v>64053</v>
      </c>
      <c r="F13" s="37">
        <f>D13/C13</f>
        <v>0.7246406094163772</v>
      </c>
      <c r="G13" s="38">
        <f>E13/C13</f>
        <v>0.2753593905836228</v>
      </c>
      <c r="H13" s="9">
        <f>IF(F13&gt;5/6,5,IF(F13&gt;4/6,4,IF(F13&gt;3/6,3,IF(F13&gt;2/6,2,IF(F13&gt;1/6,1,0)))))</f>
        <v>4</v>
      </c>
      <c r="I13" s="18">
        <f>IF(G13&gt;5/6,5,IF(G13&gt;4/6,4,IF(G13&gt;3/6,3,IF(G13&gt;2/6,2,IF(G13&gt;1/6,1,0)))))</f>
        <v>1</v>
      </c>
      <c r="J13" s="37">
        <f>F13-H13*G13/(I13+1)</f>
        <v>0.1739218282491316</v>
      </c>
      <c r="K13" s="17">
        <f>J13/F13</f>
        <v>0.24001115310002788</v>
      </c>
      <c r="L13" s="43" t="str">
        <f>IF(K13&lt;1/6,"ALTO",IF(K13&lt;2/6,"MEDIO",IF(K13&lt;3/6,"BAJO","SIN")))</f>
        <v>MEDIO</v>
      </c>
      <c r="P13" s="2"/>
      <c r="Q13" s="2"/>
    </row>
    <row r="14" spans="1:17" s="1" customFormat="1" x14ac:dyDescent="0.25">
      <c r="A14" s="8">
        <v>4</v>
      </c>
      <c r="B14" s="18">
        <v>5</v>
      </c>
      <c r="C14" s="8">
        <f>'PLEBISCITO 2020'!D10</f>
        <v>115118</v>
      </c>
      <c r="D14" s="9">
        <f>C14-E14</f>
        <v>86888</v>
      </c>
      <c r="E14" s="9">
        <f>IF('PLEBISCITO 2020'!F10&lt;'DIPUTADOS 2017'!L10,'DIPUTADOS 2017'!L10,'PLEBISCITO 2020'!F10)</f>
        <v>28230</v>
      </c>
      <c r="F14" s="37">
        <f>D14/C14</f>
        <v>0.7547733629840685</v>
      </c>
      <c r="G14" s="38">
        <f>E14/C14</f>
        <v>0.24522663701593148</v>
      </c>
      <c r="H14" s="9">
        <f>IF(F14&gt;5/6,5,IF(F14&gt;4/6,4,IF(F14&gt;3/6,3,IF(F14&gt;2/6,2,IF(F14&gt;1/6,1,0)))))</f>
        <v>4</v>
      </c>
      <c r="I14" s="18">
        <f>IF(G14&gt;5/6,5,IF(G14&gt;4/6,4,IF(G14&gt;3/6,3,IF(G14&gt;2/6,2,IF(G14&gt;1/6,1,0)))))</f>
        <v>1</v>
      </c>
      <c r="J14" s="37">
        <f>F14-H14*G14/(I14+1)</f>
        <v>0.26432008895220555</v>
      </c>
      <c r="K14" s="17">
        <f>J14/F14</f>
        <v>0.35019795598931958</v>
      </c>
      <c r="L14" s="43" t="str">
        <f>IF(K14&lt;1/6,"ALTO",IF(K14&lt;2/6,"MEDIO",IF(K14&lt;3/6,"BAJO","SIN")))</f>
        <v>BAJO</v>
      </c>
      <c r="P14" s="2"/>
      <c r="Q14" s="2"/>
    </row>
    <row r="15" spans="1:17" s="1" customFormat="1" x14ac:dyDescent="0.25">
      <c r="A15" s="8">
        <v>5</v>
      </c>
      <c r="B15" s="18">
        <v>7</v>
      </c>
      <c r="C15" s="8">
        <f>'PLEBISCITO 2020'!D11</f>
        <v>289453</v>
      </c>
      <c r="D15" s="9">
        <f>C15-E15</f>
        <v>209560</v>
      </c>
      <c r="E15" s="9">
        <f>IF('PLEBISCITO 2020'!F11&lt;'DIPUTADOS 2017'!L11,'DIPUTADOS 2017'!L11,'PLEBISCITO 2020'!F11)</f>
        <v>79893</v>
      </c>
      <c r="F15" s="37">
        <f>D15/C15</f>
        <v>0.72398627756492417</v>
      </c>
      <c r="G15" s="38">
        <f>E15/C15</f>
        <v>0.27601372243507583</v>
      </c>
      <c r="H15" s="9">
        <f>IF(F15&gt;7/8,7,IF(F15&gt;6/8,6,IF(F15&gt;5/8,5,IF(F15&gt;4/8,4,IF(F15&gt;3/8,3,IF(F15&gt;2/8,2,IF(F15&gt;1/8,1,0)))))))</f>
        <v>5</v>
      </c>
      <c r="I15" s="18">
        <f>IF(G15&gt;7/8,7,IF(G15&gt;6/8,6,IF(G15&gt;5/8,5,IF(G15&gt;4/8,4,IF(G15&gt;3/8,3,IF(G15&gt;2/8,2,IF(G15&gt;1/8,1,0)))))))</f>
        <v>2</v>
      </c>
      <c r="J15" s="37">
        <f>F15-H15*G15/(I15+1)</f>
        <v>0.2639634068397978</v>
      </c>
      <c r="K15" s="17">
        <f>J15/F15</f>
        <v>0.36459725138385185</v>
      </c>
      <c r="L15" s="43" t="str">
        <f>IF(K15&lt;1/6,"ALTO",IF(K15&lt;2/6,"MEDIO",IF(K15&lt;3/6,"BAJO","SIN")))</f>
        <v>BAJO</v>
      </c>
      <c r="P15" s="2"/>
      <c r="Q15" s="2"/>
    </row>
    <row r="16" spans="1:17" s="1" customFormat="1" x14ac:dyDescent="0.25">
      <c r="A16" s="8">
        <v>6</v>
      </c>
      <c r="B16" s="18">
        <v>8</v>
      </c>
      <c r="C16" s="8">
        <f>'PLEBISCITO 2020'!D12</f>
        <v>423991</v>
      </c>
      <c r="D16" s="9">
        <f>C16-E16</f>
        <v>288486</v>
      </c>
      <c r="E16" s="9">
        <f>IF('PLEBISCITO 2020'!F12&lt;'DIPUTADOS 2017'!L12,'DIPUTADOS 2017'!L12,'PLEBISCITO 2020'!F12)</f>
        <v>135505</v>
      </c>
      <c r="F16" s="37">
        <f>D16/C16</f>
        <v>0.68040595201313236</v>
      </c>
      <c r="G16" s="38">
        <f>E16/C16</f>
        <v>0.31959404798686764</v>
      </c>
      <c r="H16" s="9">
        <f>IF(F16&gt;8/9,8,IF(F16&gt;7/9,7,IF(F16&gt;6/9,6,IF(F16&gt;5/9,5,IF(F16&gt;4/9,4,IF(F16&gt;3/9,3,IF(F16&gt;2/9,2,IF(F16&gt;1/9,1,0))))))))</f>
        <v>6</v>
      </c>
      <c r="I16" s="18">
        <f>IF(G16&gt;8/9,8,IF(G16&gt;7/9,7,IF(G16&gt;6/9,6,IF(G16&gt;5/9,5,IF(G16&gt;4/9,4,IF(G16&gt;3/9,3,IF(G16&gt;2/9,2,IF(G16&gt;1/9,1,0))))))))</f>
        <v>2</v>
      </c>
      <c r="J16" s="37">
        <f>F16-H16*G16/(I16+1)</f>
        <v>4.1217856039397094E-2</v>
      </c>
      <c r="K16" s="17">
        <f>J16/F16</f>
        <v>6.0578329624314572E-2</v>
      </c>
      <c r="L16" s="43" t="str">
        <f>IF(K16&lt;1/6,"ALTO",IF(K16&lt;2/6,"MEDIO",IF(K16&lt;3/6,"BAJO","SIN")))</f>
        <v>ALTO</v>
      </c>
      <c r="M16" s="1">
        <v>2</v>
      </c>
      <c r="P16" s="2"/>
      <c r="Q16" s="2"/>
    </row>
    <row r="17" spans="1:17" s="1" customFormat="1" x14ac:dyDescent="0.25">
      <c r="A17" s="8">
        <v>7</v>
      </c>
      <c r="B17" s="18">
        <v>8</v>
      </c>
      <c r="C17" s="8">
        <f>'PLEBISCITO 2020'!D13</f>
        <v>426143</v>
      </c>
      <c r="D17" s="9">
        <f>C17-E17</f>
        <v>296641</v>
      </c>
      <c r="E17" s="9">
        <f>IF('PLEBISCITO 2020'!F13&lt;'DIPUTADOS 2017'!L13,'DIPUTADOS 2017'!L13,'PLEBISCITO 2020'!F13)</f>
        <v>129502</v>
      </c>
      <c r="F17" s="37">
        <f>D17/C17</f>
        <v>0.6961067059648991</v>
      </c>
      <c r="G17" s="38">
        <f>E17/C17</f>
        <v>0.3038932940351009</v>
      </c>
      <c r="H17" s="9">
        <f>IF(F17&gt;8/9,8,IF(F17&gt;7/9,7,IF(F17&gt;6/9,6,IF(F17&gt;5/9,5,IF(F17&gt;4/9,4,IF(F17&gt;3/9,3,IF(F17&gt;2/9,2,IF(F17&gt;1/9,1,0))))))))</f>
        <v>6</v>
      </c>
      <c r="I17" s="18">
        <f>IF(G17&gt;8/9,8,IF(G17&gt;7/9,7,IF(G17&gt;6/9,6,IF(G17&gt;5/9,5,IF(G17&gt;4/9,4,IF(G17&gt;3/9,3,IF(G17&gt;2/9,2,IF(G17&gt;1/9,1,0))))))))</f>
        <v>2</v>
      </c>
      <c r="J17" s="37">
        <f>F17-H17*G17/(I17+1)</f>
        <v>8.8320117894697292E-2</v>
      </c>
      <c r="K17" s="17">
        <f>J17/F17</f>
        <v>0.12687726915699443</v>
      </c>
      <c r="L17" s="43" t="str">
        <f>IF(K17&lt;1/6,"ALTO",IF(K17&lt;2/6,"MEDIO",IF(K17&lt;3/6,"BAJO","SIN")))</f>
        <v>ALTO</v>
      </c>
      <c r="M17" s="1">
        <v>3</v>
      </c>
      <c r="P17" s="2"/>
      <c r="Q17" s="2"/>
    </row>
    <row r="18" spans="1:17" s="1" customFormat="1" x14ac:dyDescent="0.25">
      <c r="A18" s="8">
        <v>8</v>
      </c>
      <c r="B18" s="18">
        <v>8</v>
      </c>
      <c r="C18" s="8">
        <f>'PLEBISCITO 2020'!D14</f>
        <v>613465</v>
      </c>
      <c r="D18" s="9">
        <f>C18-E18</f>
        <v>448731</v>
      </c>
      <c r="E18" s="9">
        <f>IF('PLEBISCITO 2020'!F14&lt;'DIPUTADOS 2017'!L14,'DIPUTADOS 2017'!L14,'PLEBISCITO 2020'!F14)</f>
        <v>164734</v>
      </c>
      <c r="F18" s="37">
        <f>D18/C18</f>
        <v>0.73146960299283581</v>
      </c>
      <c r="G18" s="38">
        <f>E18/C18</f>
        <v>0.26853039700716425</v>
      </c>
      <c r="H18" s="9">
        <f>IF(F18&gt;8/9,8,IF(F18&gt;7/9,7,IF(F18&gt;6/9,6,IF(F18&gt;5/9,5,IF(F18&gt;4/9,4,IF(F18&gt;3/9,3,IF(F18&gt;2/9,2,IF(F18&gt;1/9,1,0))))))))</f>
        <v>6</v>
      </c>
      <c r="I18" s="18">
        <f>IF(G18&gt;8/9,8,IF(G18&gt;7/9,7,IF(G18&gt;6/9,6,IF(G18&gt;5/9,5,IF(G18&gt;4/9,4,IF(G18&gt;3/9,3,IF(G18&gt;2/9,2,IF(G18&gt;1/9,1,0))))))))</f>
        <v>2</v>
      </c>
      <c r="J18" s="37">
        <f>F18-H18*G18/(I18+1)</f>
        <v>0.19440880897850732</v>
      </c>
      <c r="K18" s="17">
        <f>J18/F18</f>
        <v>0.26577838393157588</v>
      </c>
      <c r="L18" s="43" t="str">
        <f>IF(K18&lt;1/6,"ALTO",IF(K18&lt;2/6,"MEDIO",IF(K18&lt;3/6,"BAJO","SIN")))</f>
        <v>MEDIO</v>
      </c>
      <c r="P18" s="2"/>
      <c r="Q18" s="2"/>
    </row>
    <row r="19" spans="1:17" s="1" customFormat="1" x14ac:dyDescent="0.25">
      <c r="A19" s="8">
        <v>9</v>
      </c>
      <c r="B19" s="18">
        <v>7</v>
      </c>
      <c r="C19" s="8">
        <f>'PLEBISCITO 2020'!D15</f>
        <v>459149</v>
      </c>
      <c r="D19" s="9">
        <f>C19-E19</f>
        <v>341743</v>
      </c>
      <c r="E19" s="9">
        <f>IF('PLEBISCITO 2020'!F15&lt;'DIPUTADOS 2017'!L15,'DIPUTADOS 2017'!L15,'PLEBISCITO 2020'!F15)</f>
        <v>117406</v>
      </c>
      <c r="F19" s="37">
        <f>D19/C19</f>
        <v>0.74429651376786188</v>
      </c>
      <c r="G19" s="38">
        <f>E19/C19</f>
        <v>0.25570348623213818</v>
      </c>
      <c r="H19" s="9">
        <f>IF(F19&gt;7/8,7,IF(F19&gt;6/8,6,IF(F19&gt;5/8,5,IF(F19&gt;4/8,4,IF(F19&gt;3/8,3,IF(F19&gt;2/8,2,IF(F19&gt;1/8,1,0)))))))</f>
        <v>5</v>
      </c>
      <c r="I19" s="18">
        <f>IF(G19&gt;7/8,7,IF(G19&gt;6/8,6,IF(G19&gt;5/8,5,IF(G19&gt;4/8,4,IF(G19&gt;3/8,3,IF(G19&gt;2/8,2,IF(G19&gt;1/8,1,0)))))))</f>
        <v>2</v>
      </c>
      <c r="J19" s="37">
        <f>F19-H19*G19/(I19+1)</f>
        <v>0.31812403671429829</v>
      </c>
      <c r="K19" s="17">
        <f>J19/F19</f>
        <v>0.42741572858356525</v>
      </c>
      <c r="L19" s="43" t="str">
        <f>IF(K19&lt;1/6,"ALTO",IF(K19&lt;2/6,"MEDIO",IF(K19&lt;3/6,"BAJO","SIN")))</f>
        <v>BAJO</v>
      </c>
      <c r="P19" s="2"/>
      <c r="Q19" s="2"/>
    </row>
    <row r="20" spans="1:17" s="1" customFormat="1" x14ac:dyDescent="0.25">
      <c r="A20" s="8">
        <v>10</v>
      </c>
      <c r="B20" s="18">
        <v>8</v>
      </c>
      <c r="C20" s="8">
        <f>'PLEBISCITO 2020'!D16</f>
        <v>530189</v>
      </c>
      <c r="D20" s="9">
        <f>C20-E20</f>
        <v>362084</v>
      </c>
      <c r="E20" s="9">
        <f>IF('PLEBISCITO 2020'!F16&lt;'DIPUTADOS 2017'!L16,'DIPUTADOS 2017'!L16,'PLEBISCITO 2020'!F16)</f>
        <v>168105</v>
      </c>
      <c r="F20" s="37">
        <f>D20/C20</f>
        <v>0.6829338217126345</v>
      </c>
      <c r="G20" s="38">
        <f>E20/C20</f>
        <v>0.31706617828736544</v>
      </c>
      <c r="H20" s="9">
        <f>IF(F20&gt;8/9,8,IF(F20&gt;7/9,7,IF(F20&gt;6/9,6,IF(F20&gt;5/9,5,IF(F20&gt;4/9,4,IF(F20&gt;3/9,3,IF(F20&gt;2/9,2,IF(F20&gt;1/9,1,0))))))))</f>
        <v>6</v>
      </c>
      <c r="I20" s="18">
        <f>IF(G20&gt;8/9,8,IF(G20&gt;7/9,7,IF(G20&gt;6/9,6,IF(G20&gt;5/9,5,IF(G20&gt;4/9,4,IF(G20&gt;3/9,3,IF(G20&gt;2/9,2,IF(G20&gt;1/9,1,0))))))))</f>
        <v>2</v>
      </c>
      <c r="J20" s="37">
        <f>F20-H20*G20/(I20+1)</f>
        <v>4.8801465137903621E-2</v>
      </c>
      <c r="K20" s="17">
        <f>J20/F20</f>
        <v>7.1458556578031573E-2</v>
      </c>
      <c r="L20" s="43" t="str">
        <f>IF(K20&lt;1/6,"ALTO",IF(K20&lt;2/6,"MEDIO",IF(K20&lt;3/6,"BAJO","SIN")))</f>
        <v>ALTO</v>
      </c>
      <c r="M20" s="1">
        <v>4</v>
      </c>
      <c r="P20" s="2"/>
      <c r="Q20" s="2"/>
    </row>
    <row r="21" spans="1:17" s="1" customFormat="1" x14ac:dyDescent="0.25">
      <c r="A21" s="8">
        <v>11</v>
      </c>
      <c r="B21" s="18">
        <v>6</v>
      </c>
      <c r="C21" s="8">
        <f>'PLEBISCITO 2020'!D17</f>
        <v>454315</v>
      </c>
      <c r="D21" s="9">
        <f>C21-E21</f>
        <v>216855</v>
      </c>
      <c r="E21" s="9">
        <f>IF('PLEBISCITO 2020'!F17&lt;'DIPUTADOS 2017'!L17,'DIPUTADOS 2017'!L17,'PLEBISCITO 2020'!F17)</f>
        <v>237460</v>
      </c>
      <c r="F21" s="37">
        <f>D21/C21</f>
        <v>0.47732300276240053</v>
      </c>
      <c r="G21" s="38">
        <f>E21/C21</f>
        <v>0.52267699723759942</v>
      </c>
      <c r="H21" s="9">
        <f>IF(F21&gt;6/7,6,IF(F21&gt;5/7,5,IF(F21&gt;4/7,4,IF(F21&gt;3/7,3,IF(F21&gt;2/7,2,IF(F21&gt;1/7,1,0))))))</f>
        <v>3</v>
      </c>
      <c r="I21" s="18">
        <f>IF(G21&gt;6/7,6,IF(G21&gt;5/7,5,IF(G21&gt;4/7,4,IF(G21&gt;3/7,3,IF(G21&gt;2/7,2,IF(G21&gt;1/7,1,0))))))</f>
        <v>3</v>
      </c>
      <c r="J21" s="37">
        <f>F21-H21*G21/(I21+1)</f>
        <v>8.5315254834200938E-2</v>
      </c>
      <c r="K21" s="17">
        <f>J21/F21</f>
        <v>0.17873694404094903</v>
      </c>
      <c r="L21" s="43" t="str">
        <f>IF(K21&lt;1/6,"ALTO",IF(K21&lt;2/6,"MEDIO",IF(K21&lt;3/6,"BAJO","SIN")))</f>
        <v>MEDIO</v>
      </c>
      <c r="P21" s="2"/>
      <c r="Q21" s="2"/>
    </row>
    <row r="22" spans="1:17" s="1" customFormat="1" x14ac:dyDescent="0.25">
      <c r="A22" s="8">
        <v>12</v>
      </c>
      <c r="B22" s="18">
        <v>7</v>
      </c>
      <c r="C22" s="8">
        <f>'PLEBISCITO 2020'!D18</f>
        <v>502422</v>
      </c>
      <c r="D22" s="9">
        <f>C22-E22</f>
        <v>370528</v>
      </c>
      <c r="E22" s="9">
        <f>IF('PLEBISCITO 2020'!F18&lt;'DIPUTADOS 2017'!L18,'DIPUTADOS 2017'!L18,'PLEBISCITO 2020'!F18)</f>
        <v>131894</v>
      </c>
      <c r="F22" s="37">
        <f>D22/C22</f>
        <v>0.73748362929967237</v>
      </c>
      <c r="G22" s="38">
        <f>E22/C22</f>
        <v>0.26251637070032763</v>
      </c>
      <c r="H22" s="9">
        <f>IF(F22&gt;7/8,7,IF(F22&gt;6/8,6,IF(F22&gt;5/8,5,IF(F22&gt;4/8,4,IF(F22&gt;3/8,3,IF(F22&gt;2/8,2,IF(F22&gt;1/8,1,0)))))))</f>
        <v>5</v>
      </c>
      <c r="I22" s="18">
        <f>IF(G22&gt;7/8,7,IF(G22&gt;6/8,6,IF(G22&gt;5/8,5,IF(G22&gt;4/8,4,IF(G22&gt;3/8,3,IF(G22&gt;2/8,2,IF(G22&gt;1/8,1,0)))))))</f>
        <v>2</v>
      </c>
      <c r="J22" s="37">
        <f>F22-H22*G22/(I22+1)</f>
        <v>0.29995634479912636</v>
      </c>
      <c r="K22" s="17">
        <f>J22/F22</f>
        <v>0.40672949592653368</v>
      </c>
      <c r="L22" s="43" t="str">
        <f>IF(K22&lt;1/6,"ALTO",IF(K22&lt;2/6,"MEDIO",IF(K22&lt;3/6,"BAJO","SIN")))</f>
        <v>BAJO</v>
      </c>
      <c r="P22" s="2"/>
      <c r="Q22" s="2"/>
    </row>
    <row r="23" spans="1:17" s="1" customFormat="1" x14ac:dyDescent="0.25">
      <c r="A23" s="8">
        <v>13</v>
      </c>
      <c r="B23" s="18">
        <v>5</v>
      </c>
      <c r="C23" s="8">
        <f>'PLEBISCITO 2020'!D19</f>
        <v>328187</v>
      </c>
      <c r="D23" s="9">
        <f>C23-E23</f>
        <v>252224</v>
      </c>
      <c r="E23" s="9">
        <f>IF('PLEBISCITO 2020'!F19&lt;'DIPUTADOS 2017'!L19,'DIPUTADOS 2017'!L19,'PLEBISCITO 2020'!F19)</f>
        <v>75963</v>
      </c>
      <c r="F23" s="37">
        <f>D23/C23</f>
        <v>0.76853744968569748</v>
      </c>
      <c r="G23" s="38">
        <f>E23/C23</f>
        <v>0.23146255031430252</v>
      </c>
      <c r="H23" s="9">
        <f>IF(F23&gt;5/6,5,IF(F23&gt;4/6,4,IF(F23&gt;3/6,3,IF(F23&gt;2/6,2,IF(F23&gt;1/6,1,0)))))</f>
        <v>4</v>
      </c>
      <c r="I23" s="18">
        <f>IF(G23&gt;5/6,5,IF(G23&gt;4/6,4,IF(G23&gt;3/6,3,IF(G23&gt;2/6,2,IF(G23&gt;1/6,1,0)))))</f>
        <v>1</v>
      </c>
      <c r="J23" s="37">
        <f>F23-H23*G23/(I23+1)</f>
        <v>0.30561234905709245</v>
      </c>
      <c r="K23" s="17">
        <f>J23/F23</f>
        <v>0.39765446587160619</v>
      </c>
      <c r="L23" s="43" t="str">
        <f>IF(K23&lt;1/6,"ALTO",IF(K23&lt;2/6,"MEDIO",IF(K23&lt;3/6,"BAJO","SIN")))</f>
        <v>BAJO</v>
      </c>
      <c r="P23" s="2"/>
      <c r="Q23" s="2"/>
    </row>
    <row r="24" spans="1:17" s="1" customFormat="1" x14ac:dyDescent="0.25">
      <c r="A24" s="8">
        <v>14</v>
      </c>
      <c r="B24" s="18">
        <v>6</v>
      </c>
      <c r="C24" s="8">
        <f>'PLEBISCITO 2020'!D20</f>
        <v>401804</v>
      </c>
      <c r="D24" s="9">
        <f>C24-E24</f>
        <v>296225</v>
      </c>
      <c r="E24" s="9">
        <f>IF('PLEBISCITO 2020'!F20&lt;'DIPUTADOS 2017'!L20,'DIPUTADOS 2017'!L20,'PLEBISCITO 2020'!F20)</f>
        <v>105579</v>
      </c>
      <c r="F24" s="37">
        <f>D24/C24</f>
        <v>0.73723755861066587</v>
      </c>
      <c r="G24" s="38">
        <f>E24/C24</f>
        <v>0.26276244138933408</v>
      </c>
      <c r="H24" s="9">
        <f>IF(F24&gt;6/7,6,IF(F24&gt;5/7,5,IF(F24&gt;4/7,4,IF(F24&gt;3/7,3,IF(F24&gt;2/7,2,IF(F24&gt;1/7,1,0))))))</f>
        <v>5</v>
      </c>
      <c r="I24" s="18">
        <f>IF(G24&gt;6/7,6,IF(G24&gt;5/7,5,IF(G24&gt;4/7,4,IF(G24&gt;3/7,3,IF(G24&gt;2/7,2,IF(G24&gt;1/7,1,0))))))</f>
        <v>1</v>
      </c>
      <c r="J24" s="37">
        <f>F24-H24*G24/(I24+1)</f>
        <v>8.0331455137330643E-2</v>
      </c>
      <c r="K24" s="17">
        <f>J24/F24</f>
        <v>0.10896278166933919</v>
      </c>
      <c r="L24" s="43" t="str">
        <f>IF(K24&lt;1/6,"ALTO",IF(K24&lt;2/6,"MEDIO",IF(K24&lt;3/6,"BAJO","SIN")))</f>
        <v>ALTO</v>
      </c>
      <c r="M24" s="1">
        <v>5</v>
      </c>
      <c r="P24" s="2"/>
      <c r="Q24" s="2"/>
    </row>
    <row r="25" spans="1:17" s="1" customFormat="1" x14ac:dyDescent="0.25">
      <c r="A25" s="8">
        <v>15</v>
      </c>
      <c r="B25" s="18">
        <v>5</v>
      </c>
      <c r="C25" s="8">
        <f>'PLEBISCITO 2020'!D21</f>
        <v>235240</v>
      </c>
      <c r="D25" s="9">
        <f>C25-E25</f>
        <v>158228</v>
      </c>
      <c r="E25" s="9">
        <f>IF('PLEBISCITO 2020'!F21&lt;'DIPUTADOS 2017'!L21,'DIPUTADOS 2017'!L21,'PLEBISCITO 2020'!F21)</f>
        <v>77012</v>
      </c>
      <c r="F25" s="37">
        <f>D25/C25</f>
        <v>0.6726237034517939</v>
      </c>
      <c r="G25" s="38">
        <f>E25/C25</f>
        <v>0.3273762965482061</v>
      </c>
      <c r="H25" s="9">
        <f>IF(F25&gt;5/6,5,IF(F25&gt;4/6,4,IF(F25&gt;3/6,3,IF(F25&gt;2/6,2,IF(F25&gt;1/6,1,0)))))</f>
        <v>4</v>
      </c>
      <c r="I25" s="18">
        <f>IF(G25&gt;5/6,5,IF(G25&gt;4/6,4,IF(G25&gt;3/6,3,IF(G25&gt;2/6,2,IF(G25&gt;1/6,1,0)))))</f>
        <v>1</v>
      </c>
      <c r="J25" s="37">
        <f>F25-H25*G25/(I25+1)</f>
        <v>1.7871110355381692E-2</v>
      </c>
      <c r="K25" s="17">
        <f>J25/F25</f>
        <v>2.6569254493515618E-2</v>
      </c>
      <c r="L25" s="43" t="str">
        <f>IF(K25&lt;1/6,"ALTO",IF(K25&lt;2/6,"MEDIO",IF(K25&lt;3/6,"BAJO","SIN")))</f>
        <v>ALTO</v>
      </c>
      <c r="M25" s="1">
        <v>6</v>
      </c>
      <c r="P25" s="2"/>
      <c r="Q25" s="2"/>
    </row>
    <row r="26" spans="1:17" s="1" customFormat="1" x14ac:dyDescent="0.25">
      <c r="A26" s="8">
        <v>16</v>
      </c>
      <c r="B26" s="18">
        <v>4</v>
      </c>
      <c r="C26" s="8">
        <f>'PLEBISCITO 2020'!D22</f>
        <v>149980</v>
      </c>
      <c r="D26" s="9">
        <f>C26-E26</f>
        <v>105815</v>
      </c>
      <c r="E26" s="9">
        <f>IF('PLEBISCITO 2020'!F22&lt;'DIPUTADOS 2017'!L22,'DIPUTADOS 2017'!L22,'PLEBISCITO 2020'!F22)</f>
        <v>44165</v>
      </c>
      <c r="F26" s="37">
        <f>D26/C26</f>
        <v>0.7055274036538205</v>
      </c>
      <c r="G26" s="38">
        <f>E26/C26</f>
        <v>0.2944725963461795</v>
      </c>
      <c r="H26" s="9">
        <f>IF(F26&gt;4/5,4,IF(F26&gt;3/5,3,IF(F26&gt;2/5,2,IF(F26&gt;1/5,1,0))))</f>
        <v>3</v>
      </c>
      <c r="I26" s="18">
        <f>IF(G26&gt;4/5,4,IF(G26&gt;3/5,3,IF(G26&gt;2/5,2,IF(G26&gt;1/5,1,0))))</f>
        <v>1</v>
      </c>
      <c r="J26" s="37">
        <f>F26-H26*G26/(I26+1)</f>
        <v>0.26381850913455124</v>
      </c>
      <c r="K26" s="17">
        <f>J26/F26</f>
        <v>0.37393091716675325</v>
      </c>
      <c r="L26" s="43" t="str">
        <f>IF(K26&lt;1/6,"ALTO",IF(K26&lt;2/6,"MEDIO",IF(K26&lt;3/6,"BAJO","SIN")))</f>
        <v>BAJO</v>
      </c>
      <c r="P26" s="2"/>
      <c r="Q26" s="2"/>
    </row>
    <row r="27" spans="1:17" s="1" customFormat="1" x14ac:dyDescent="0.25">
      <c r="A27" s="8">
        <v>17</v>
      </c>
      <c r="B27" s="18">
        <v>7</v>
      </c>
      <c r="C27" s="8">
        <f>'PLEBISCITO 2020'!D23</f>
        <v>280802</v>
      </c>
      <c r="D27" s="9">
        <f>C27-E27</f>
        <v>160019</v>
      </c>
      <c r="E27" s="9">
        <f>IF('PLEBISCITO 2020'!F23&lt;'DIPUTADOS 2017'!L23,'DIPUTADOS 2017'!L23,'PLEBISCITO 2020'!F23)</f>
        <v>120783</v>
      </c>
      <c r="F27" s="37">
        <f>D27/C27</f>
        <v>0.56986417475659001</v>
      </c>
      <c r="G27" s="38">
        <f>E27/C27</f>
        <v>0.43013582524340993</v>
      </c>
      <c r="H27" s="9">
        <f>IF(F27&gt;7/8,7,IF(F27&gt;6/8,6,IF(F27&gt;5/8,5,IF(F27&gt;4/8,4,IF(F27&gt;3/8,3,IF(F27&gt;2/8,2,IF(F27&gt;1/8,1,0)))))))</f>
        <v>4</v>
      </c>
      <c r="I27" s="18">
        <f>IF(G27&gt;7/8,7,IF(G27&gt;6/8,6,IF(G27&gt;5/8,5,IF(G27&gt;4/8,4,IF(G27&gt;3/8,3,IF(G27&gt;2/8,2,IF(G27&gt;1/8,1,0)))))))</f>
        <v>3</v>
      </c>
      <c r="J27" s="37">
        <f>F27-H27*G27/(I27+1)</f>
        <v>0.13972834951318008</v>
      </c>
      <c r="K27" s="17">
        <f>J27/F27</f>
        <v>0.24519588298889505</v>
      </c>
      <c r="L27" s="43" t="str">
        <f>IF(K27&lt;1/6,"ALTO",IF(K27&lt;2/6,"MEDIO",IF(K27&lt;3/6,"BAJO","SIN")))</f>
        <v>MEDIO</v>
      </c>
      <c r="P27" s="2"/>
      <c r="Q27" s="2"/>
    </row>
    <row r="28" spans="1:17" s="1" customFormat="1" x14ac:dyDescent="0.25">
      <c r="A28" s="8">
        <v>18</v>
      </c>
      <c r="B28" s="18">
        <v>4</v>
      </c>
      <c r="C28" s="8">
        <f>'PLEBISCITO 2020'!D24</f>
        <v>115186</v>
      </c>
      <c r="D28" s="9">
        <f>C28-E28</f>
        <v>62577</v>
      </c>
      <c r="E28" s="9">
        <f>IF('PLEBISCITO 2020'!F24&lt;'DIPUTADOS 2017'!L24,'DIPUTADOS 2017'!L24,'PLEBISCITO 2020'!F24)</f>
        <v>52609</v>
      </c>
      <c r="F28" s="37">
        <f>D28/C28</f>
        <v>0.54326914729220566</v>
      </c>
      <c r="G28" s="38">
        <f>E28/C28</f>
        <v>0.45673085270779434</v>
      </c>
      <c r="H28" s="9">
        <f>IF(F28&gt;4/5,4,IF(F28&gt;3/5,3,IF(F28&gt;2/5,2,IF(F28&gt;1/5,1,0))))</f>
        <v>2</v>
      </c>
      <c r="I28" s="18">
        <f>IF(G28&gt;4/5,4,IF(G28&gt;3/5,3,IF(G28&gt;2/5,2,IF(G28&gt;1/5,1,0))))</f>
        <v>2</v>
      </c>
      <c r="J28" s="37">
        <f>F28-H28*G28/(I28+1)</f>
        <v>0.23878191215367611</v>
      </c>
      <c r="K28" s="17">
        <f>J28/F28</f>
        <v>0.43952783504056342</v>
      </c>
      <c r="L28" s="43" t="str">
        <f>IF(K28&lt;1/6,"ALTO",IF(K28&lt;2/6,"MEDIO",IF(K28&lt;3/6,"BAJO","SIN")))</f>
        <v>BAJO</v>
      </c>
      <c r="P28" s="2"/>
      <c r="Q28" s="2"/>
    </row>
    <row r="29" spans="1:17" s="1" customFormat="1" x14ac:dyDescent="0.25">
      <c r="A29" s="8">
        <v>19</v>
      </c>
      <c r="B29" s="18">
        <v>5</v>
      </c>
      <c r="C29" s="8">
        <f>'PLEBISCITO 2020'!D25</f>
        <v>195823</v>
      </c>
      <c r="D29" s="9">
        <f>C29-E29</f>
        <v>117888</v>
      </c>
      <c r="E29" s="9">
        <f>IF('PLEBISCITO 2020'!F25&lt;'DIPUTADOS 2017'!L25,'DIPUTADOS 2017'!L25,'PLEBISCITO 2020'!F25)</f>
        <v>77935</v>
      </c>
      <c r="F29" s="37">
        <f>D29/C29</f>
        <v>0.60201304239032183</v>
      </c>
      <c r="G29" s="38">
        <f>E29/C29</f>
        <v>0.39798695760967812</v>
      </c>
      <c r="H29" s="9">
        <f>IF(F29&gt;5/6,5,IF(F29&gt;4/6,4,IF(F29&gt;3/6,3,IF(F29&gt;2/6,2,IF(F29&gt;1/6,1,0)))))</f>
        <v>3</v>
      </c>
      <c r="I29" s="18">
        <f>IF(G29&gt;5/6,5,IF(G29&gt;4/6,4,IF(G29&gt;3/6,3,IF(G29&gt;2/6,2,IF(G29&gt;1/6,1,0)))))</f>
        <v>2</v>
      </c>
      <c r="J29" s="37">
        <f>F29-H29*G29/(I29+1)</f>
        <v>0.20402608478064371</v>
      </c>
      <c r="K29" s="17">
        <f>J29/F29</f>
        <v>0.33890641965255153</v>
      </c>
      <c r="L29" s="43" t="str">
        <f>IF(K29&lt;1/6,"ALTO",IF(K29&lt;2/6,"MEDIO",IF(K29&lt;3/6,"BAJO","SIN")))</f>
        <v>BAJO</v>
      </c>
      <c r="P29" s="2"/>
      <c r="Q29" s="2"/>
    </row>
    <row r="30" spans="1:17" s="1" customFormat="1" x14ac:dyDescent="0.25">
      <c r="A30" s="8">
        <v>20</v>
      </c>
      <c r="B30" s="18">
        <v>8</v>
      </c>
      <c r="C30" s="8">
        <f>'PLEBISCITO 2020'!D26</f>
        <v>410838</v>
      </c>
      <c r="D30" s="9">
        <f>C30-E30</f>
        <v>277567</v>
      </c>
      <c r="E30" s="9">
        <f>IF('PLEBISCITO 2020'!F26&lt;'DIPUTADOS 2017'!L26,'DIPUTADOS 2017'!L26,'PLEBISCITO 2020'!F26)</f>
        <v>133271</v>
      </c>
      <c r="F30" s="37">
        <f>D30/C30</f>
        <v>0.67561179832440033</v>
      </c>
      <c r="G30" s="38">
        <f>E30/C30</f>
        <v>0.32438820167559962</v>
      </c>
      <c r="H30" s="9">
        <f>IF(F30&gt;8/9,8,IF(F30&gt;7/9,7,IF(F30&gt;6/9,6,IF(F30&gt;5/9,5,IF(F30&gt;4/9,4,IF(F30&gt;3/9,3,IF(F30&gt;2/9,2,IF(F30&gt;1/9,1,0))))))))</f>
        <v>6</v>
      </c>
      <c r="I30" s="18">
        <f>IF(G30&gt;8/9,8,IF(G30&gt;7/9,7,IF(G30&gt;6/9,6,IF(G30&gt;5/9,5,IF(G30&gt;4/9,4,IF(G30&gt;3/9,3,IF(G30&gt;2/9,2,IF(G30&gt;1/9,1,0))))))))</f>
        <v>2</v>
      </c>
      <c r="J30" s="37">
        <f>F30-H30*G30/(I30+1)</f>
        <v>2.6835394973201088E-2</v>
      </c>
      <c r="K30" s="17">
        <f>J30/F30</f>
        <v>3.9720139641960278E-2</v>
      </c>
      <c r="L30" s="43" t="str">
        <f>IF(K30&lt;1/6,"ALTO",IF(K30&lt;2/6,"MEDIO",IF(K30&lt;3/6,"BAJO","SIN")))</f>
        <v>ALTO</v>
      </c>
      <c r="M30" s="1">
        <v>7</v>
      </c>
      <c r="P30" s="2"/>
      <c r="Q30" s="2"/>
    </row>
    <row r="31" spans="1:17" s="1" customFormat="1" x14ac:dyDescent="0.25">
      <c r="A31" s="8">
        <v>21</v>
      </c>
      <c r="B31" s="18">
        <v>5</v>
      </c>
      <c r="C31" s="8">
        <f>'PLEBISCITO 2020'!D27</f>
        <v>202162</v>
      </c>
      <c r="D31" s="9">
        <f>C31-E31</f>
        <v>126742</v>
      </c>
      <c r="E31" s="9">
        <f>IF('PLEBISCITO 2020'!F27&lt;'DIPUTADOS 2017'!L27,'DIPUTADOS 2017'!L27,'PLEBISCITO 2020'!F27)</f>
        <v>75420</v>
      </c>
      <c r="F31" s="37">
        <f>D31/C31</f>
        <v>0.62693285582849401</v>
      </c>
      <c r="G31" s="38">
        <f>E31/C31</f>
        <v>0.37306714417150599</v>
      </c>
      <c r="H31" s="9">
        <f>IF(F31&gt;5/6,5,IF(F31&gt;4/6,4,IF(F31&gt;3/6,3,IF(F31&gt;2/6,2,IF(F31&gt;1/6,1,0)))))</f>
        <v>3</v>
      </c>
      <c r="I31" s="18">
        <f>IF(G31&gt;5/6,5,IF(G31&gt;4/6,4,IF(G31&gt;3/6,3,IF(G31&gt;2/6,2,IF(G31&gt;1/6,1,0)))))</f>
        <v>2</v>
      </c>
      <c r="J31" s="37">
        <f>F31-H31*G31/(I31+1)</f>
        <v>0.25386571165698807</v>
      </c>
      <c r="K31" s="17">
        <f>J31/F31</f>
        <v>0.40493285572264931</v>
      </c>
      <c r="L31" s="43" t="str">
        <f>IF(K31&lt;1/6,"ALTO",IF(K31&lt;2/6,"MEDIO",IF(K31&lt;3/6,"BAJO","SIN")))</f>
        <v>BAJO</v>
      </c>
      <c r="P31" s="2"/>
      <c r="Q31" s="2"/>
    </row>
    <row r="32" spans="1:17" s="1" customFormat="1" x14ac:dyDescent="0.25">
      <c r="A32" s="8">
        <v>22</v>
      </c>
      <c r="B32" s="18">
        <v>4</v>
      </c>
      <c r="C32" s="8">
        <f>'PLEBISCITO 2020'!D28</f>
        <v>101225</v>
      </c>
      <c r="D32" s="9">
        <f>C32-E32</f>
        <v>45516</v>
      </c>
      <c r="E32" s="9">
        <f>IF('PLEBISCITO 2020'!F28&lt;'DIPUTADOS 2017'!L28,'DIPUTADOS 2017'!L28,'PLEBISCITO 2020'!F28)</f>
        <v>55709</v>
      </c>
      <c r="F32" s="37">
        <f>D32/C32</f>
        <v>0.44965176586811556</v>
      </c>
      <c r="G32" s="38">
        <f>E32/C32</f>
        <v>0.55034823413188438</v>
      </c>
      <c r="H32" s="9">
        <f>IF(F32&gt;4/5,4,IF(F32&gt;3/5,3,IF(F32&gt;2/5,2,IF(F32&gt;1/5,1,0))))</f>
        <v>2</v>
      </c>
      <c r="I32" s="18">
        <f>IF(G32&gt;4/5,4,IF(G32&gt;3/5,3,IF(G32&gt;2/5,2,IF(G32&gt;1/5,1,0))))</f>
        <v>2</v>
      </c>
      <c r="J32" s="37">
        <f>F32-H32*G32/(I32+1)</f>
        <v>8.275294311352599E-2</v>
      </c>
      <c r="K32" s="17">
        <f>J32/F32</f>
        <v>0.18403784749685098</v>
      </c>
      <c r="L32" s="43" t="str">
        <f>IF(K32&lt;1/6,"ALTO",IF(K32&lt;2/6,"MEDIO",IF(K32&lt;3/6,"BAJO","SIN")))</f>
        <v>MEDIO</v>
      </c>
      <c r="P32" s="2"/>
      <c r="Q32" s="2"/>
    </row>
    <row r="33" spans="1:17" s="1" customFormat="1" x14ac:dyDescent="0.25">
      <c r="A33" s="8">
        <v>23</v>
      </c>
      <c r="B33" s="18">
        <v>7</v>
      </c>
      <c r="C33" s="8">
        <f>'PLEBISCITO 2020'!D29</f>
        <v>246986</v>
      </c>
      <c r="D33" s="9">
        <f>C33-E33</f>
        <v>152850</v>
      </c>
      <c r="E33" s="9">
        <f>IF('PLEBISCITO 2020'!F29&lt;'DIPUTADOS 2017'!L29,'DIPUTADOS 2017'!L29,'PLEBISCITO 2020'!F29)</f>
        <v>94136</v>
      </c>
      <c r="F33" s="37">
        <f>D33/C33</f>
        <v>0.61886098807219847</v>
      </c>
      <c r="G33" s="38">
        <f>E33/C33</f>
        <v>0.38113901192780159</v>
      </c>
      <c r="H33" s="9">
        <f>IF(F33&gt;7/8,7,IF(F33&gt;6/8,6,IF(F33&gt;5/8,5,IF(F33&gt;4/8,4,IF(F33&gt;3/8,3,IF(F33&gt;2/8,2,IF(F33&gt;1/8,1,0)))))))</f>
        <v>4</v>
      </c>
      <c r="I33" s="18">
        <f>IF(G33&gt;7/8,7,IF(G33&gt;6/8,6,IF(G33&gt;5/8,5,IF(G33&gt;4/8,4,IF(G33&gt;3/8,3,IF(G33&gt;2/8,2,IF(G33&gt;1/8,1,0)))))))</f>
        <v>3</v>
      </c>
      <c r="J33" s="37">
        <f>F33-H33*G33/(I33+1)</f>
        <v>0.23772197614439688</v>
      </c>
      <c r="K33" s="17">
        <f>J33/F33</f>
        <v>0.38412823029113513</v>
      </c>
      <c r="L33" s="43" t="str">
        <f>IF(K33&lt;1/6,"ALTO",IF(K33&lt;2/6,"MEDIO",IF(K33&lt;3/6,"BAJO","SIN")))</f>
        <v>BAJO</v>
      </c>
      <c r="P33" s="2"/>
      <c r="Q33" s="2"/>
    </row>
    <row r="34" spans="1:17" s="1" customFormat="1" x14ac:dyDescent="0.25">
      <c r="A34" s="8">
        <v>24</v>
      </c>
      <c r="B34" s="18">
        <v>5</v>
      </c>
      <c r="C34" s="8">
        <f>'PLEBISCITO 2020'!D30</f>
        <v>156977</v>
      </c>
      <c r="D34" s="9">
        <f>C34-E34</f>
        <v>102220</v>
      </c>
      <c r="E34" s="9">
        <f>IF('PLEBISCITO 2020'!F30&lt;'DIPUTADOS 2017'!L30,'DIPUTADOS 2017'!L30,'PLEBISCITO 2020'!F30)</f>
        <v>54757</v>
      </c>
      <c r="F34" s="37">
        <f>D34/C34</f>
        <v>0.65117819807997346</v>
      </c>
      <c r="G34" s="38">
        <f>E34/C34</f>
        <v>0.34882180192002649</v>
      </c>
      <c r="H34" s="9">
        <f>IF(F34&gt;5/6,5,IF(F34&gt;4/6,4,IF(F34&gt;3/6,3,IF(F34&gt;2/6,2,IF(F34&gt;1/6,1,0)))))</f>
        <v>3</v>
      </c>
      <c r="I34" s="18">
        <f>IF(G34&gt;5/6,5,IF(G34&gt;4/6,4,IF(G34&gt;3/6,3,IF(G34&gt;2/6,2,IF(G34&gt;1/6,1,0)))))</f>
        <v>2</v>
      </c>
      <c r="J34" s="37">
        <f>F34-H34*G34/(I34+1)</f>
        <v>0.30235639615994697</v>
      </c>
      <c r="K34" s="17">
        <f>J34/F34</f>
        <v>0.46432205047935826</v>
      </c>
      <c r="L34" s="43" t="str">
        <f>IF(K34&lt;1/6,"ALTO",IF(K34&lt;2/6,"MEDIO",IF(K34&lt;3/6,"BAJO","SIN")))</f>
        <v>BAJO</v>
      </c>
      <c r="P34" s="2"/>
      <c r="Q34" s="2"/>
    </row>
    <row r="35" spans="1:17" s="1" customFormat="1" x14ac:dyDescent="0.25">
      <c r="A35" s="8">
        <v>25</v>
      </c>
      <c r="B35" s="18">
        <v>4</v>
      </c>
      <c r="C35" s="8">
        <f>'PLEBISCITO 2020'!D31</f>
        <v>145293</v>
      </c>
      <c r="D35" s="9">
        <f>C35-E35</f>
        <v>93770</v>
      </c>
      <c r="E35" s="9">
        <f>IF('PLEBISCITO 2020'!F31&lt;'DIPUTADOS 2017'!L31,'DIPUTADOS 2017'!L31,'PLEBISCITO 2020'!F31)</f>
        <v>51523</v>
      </c>
      <c r="F35" s="37">
        <f>D35/C35</f>
        <v>0.64538553130570642</v>
      </c>
      <c r="G35" s="38">
        <f>E35/C35</f>
        <v>0.35461446869429358</v>
      </c>
      <c r="H35" s="9">
        <f>IF(F35&gt;4/5,4,IF(F35&gt;3/5,3,IF(F35&gt;2/5,2,IF(F35&gt;1/5,1,0))))</f>
        <v>3</v>
      </c>
      <c r="I35" s="18">
        <f>IF(G35&gt;4/5,4,IF(G35&gt;3/5,3,IF(G35&gt;2/5,2,IF(G35&gt;1/5,1,0))))</f>
        <v>1</v>
      </c>
      <c r="J35" s="37">
        <f>F35-H35*G35/(I35+1)</f>
        <v>0.11346382826426604</v>
      </c>
      <c r="K35" s="17">
        <f>J35/F35</f>
        <v>0.17580782766343186</v>
      </c>
      <c r="L35" s="43" t="str">
        <f>IF(K35&lt;1/6,"ALTO",IF(K35&lt;2/6,"MEDIO",IF(K35&lt;3/6,"BAJO","SIN")))</f>
        <v>MEDIO</v>
      </c>
      <c r="P35" s="2"/>
      <c r="Q35" s="2"/>
    </row>
    <row r="36" spans="1:17" s="1" customFormat="1" x14ac:dyDescent="0.25">
      <c r="A36" s="8">
        <v>26</v>
      </c>
      <c r="B36" s="18">
        <v>5</v>
      </c>
      <c r="C36" s="8">
        <f>'PLEBISCITO 2020'!D32</f>
        <v>166993</v>
      </c>
      <c r="D36" s="9">
        <f>C36-E36</f>
        <v>111082</v>
      </c>
      <c r="E36" s="9">
        <f>IF('PLEBISCITO 2020'!F32&lt;'DIPUTADOS 2017'!L32,'DIPUTADOS 2017'!L32,'PLEBISCITO 2020'!F32)</f>
        <v>55911</v>
      </c>
      <c r="F36" s="37">
        <f>D36/C36</f>
        <v>0.66518955884378383</v>
      </c>
      <c r="G36" s="38">
        <f>E36/C36</f>
        <v>0.33481044115621611</v>
      </c>
      <c r="H36" s="9">
        <f>IF(F36&gt;5/6,5,IF(F36&gt;4/6,4,IF(F36&gt;3/6,3,IF(F36&gt;2/6,2,IF(F36&gt;1/6,1,0)))))</f>
        <v>3</v>
      </c>
      <c r="I36" s="18">
        <f>IF(G36&gt;5/6,5,IF(G36&gt;4/6,4,IF(G36&gt;3/6,3,IF(G36&gt;2/6,2,IF(G36&gt;1/6,1,0)))))</f>
        <v>2</v>
      </c>
      <c r="J36" s="37">
        <f>F36-H36*G36/(I36+1)</f>
        <v>0.33037911768756772</v>
      </c>
      <c r="K36" s="17">
        <f>J36/F36</f>
        <v>0.4966691273113556</v>
      </c>
      <c r="L36" s="43" t="str">
        <f>IF(K36&lt;1/6,"ALTO",IF(K36&lt;2/6,"MEDIO",IF(K36&lt;3/6,"BAJO","SIN")))</f>
        <v>BAJO</v>
      </c>
      <c r="P36" s="2"/>
      <c r="Q36" s="2"/>
    </row>
    <row r="37" spans="1:17" s="1" customFormat="1" x14ac:dyDescent="0.25">
      <c r="A37" s="8">
        <v>27</v>
      </c>
      <c r="B37" s="18">
        <v>3</v>
      </c>
      <c r="C37" s="8">
        <f>'PLEBISCITO 2020'!D33</f>
        <v>38253</v>
      </c>
      <c r="D37" s="9">
        <f>C37-E37</f>
        <v>27292</v>
      </c>
      <c r="E37" s="9">
        <f>IF('PLEBISCITO 2020'!F33&lt;'DIPUTADOS 2017'!L33,'DIPUTADOS 2017'!L33,'PLEBISCITO 2020'!F33)</f>
        <v>10961</v>
      </c>
      <c r="F37" s="37">
        <f>D37/C37</f>
        <v>0.71346038219224639</v>
      </c>
      <c r="G37" s="38">
        <f>E37/C37</f>
        <v>0.28653961780775367</v>
      </c>
      <c r="H37" s="9">
        <f>IF(F37&gt;3/4,3,IF(F37&gt;2/4,2,IF(F37&gt;1/4,1,0)))</f>
        <v>2</v>
      </c>
      <c r="I37" s="18">
        <f>IF(G37&gt;3/4,3,IF(G37&gt;2/4,2,IF(G37&gt;1/4,1,0)))</f>
        <v>1</v>
      </c>
      <c r="J37" s="37">
        <f>F37-H37*G37/(I37+1)</f>
        <v>0.42692076438449272</v>
      </c>
      <c r="K37" s="17">
        <f>J37/F37</f>
        <v>0.59838047779569103</v>
      </c>
      <c r="L37" s="43" t="str">
        <f>IF(K37&lt;1/6,"ALTO",IF(K37&lt;2/6,"MEDIO",IF(K37&lt;3/6,"BAJO","SIN")))</f>
        <v>SIN</v>
      </c>
      <c r="P37" s="2"/>
      <c r="Q37" s="2"/>
    </row>
    <row r="38" spans="1:17" s="1" customFormat="1" ht="15.75" thickBot="1" x14ac:dyDescent="0.3">
      <c r="A38" s="10">
        <v>28</v>
      </c>
      <c r="B38" s="12">
        <v>3</v>
      </c>
      <c r="C38" s="8">
        <f>'PLEBISCITO 2020'!D34</f>
        <v>65768</v>
      </c>
      <c r="D38" s="9">
        <f>C38-E38</f>
        <v>49588</v>
      </c>
      <c r="E38" s="9">
        <f>IF('PLEBISCITO 2020'!F34&lt;'DIPUTADOS 2017'!L34,'DIPUTADOS 2017'!L34,'PLEBISCITO 2020'!F34)</f>
        <v>16180</v>
      </c>
      <c r="F38" s="39">
        <f>D38/C38</f>
        <v>0.75398370027977135</v>
      </c>
      <c r="G38" s="40">
        <f>E38/C38</f>
        <v>0.24601629972022868</v>
      </c>
      <c r="H38" s="9">
        <f>IF(F38&gt;3/4,3,IF(F38&gt;2/4,2,IF(F38&gt;1/4,1,0)))</f>
        <v>3</v>
      </c>
      <c r="I38" s="18">
        <f>IF(G38&gt;3/4,3,IF(G38&gt;2/4,2,IF(G38&gt;1/4,1,0)))</f>
        <v>0</v>
      </c>
      <c r="J38" s="39">
        <f>F38-H38*G38/(I38+1)</f>
        <v>1.5934801119085296E-2</v>
      </c>
      <c r="K38" s="33">
        <f>J38/F38</f>
        <v>2.1134145357747876E-2</v>
      </c>
      <c r="L38" s="44" t="str">
        <f>IF(K38&lt;1/6,"ALTO",IF(K38&lt;2/6,"MEDIO",IF(K38&lt;3/6,"BAJO","SIN")))</f>
        <v>ALTO</v>
      </c>
      <c r="M38" s="1">
        <v>8</v>
      </c>
      <c r="P38" s="2"/>
      <c r="Q38" s="2"/>
    </row>
    <row r="39" spans="1:17" s="1" customFormat="1" ht="15.75" thickBot="1" x14ac:dyDescent="0.3">
      <c r="A39" s="20" t="s">
        <v>1</v>
      </c>
      <c r="B39" s="28">
        <f>SUM(B11:B38)</f>
        <v>155</v>
      </c>
      <c r="C39" s="5">
        <f>'PLEBISCITO 2020'!D35</f>
        <v>7498789</v>
      </c>
      <c r="D39" s="6">
        <f>SUM(D11:D38)</f>
        <v>5078372</v>
      </c>
      <c r="E39" s="6">
        <f>SUM(E11:E38)</f>
        <v>2420417</v>
      </c>
      <c r="F39" s="39">
        <f>D39/C39</f>
        <v>0.67722561602946818</v>
      </c>
      <c r="G39" s="40">
        <f>E39/C39</f>
        <v>0.32277438397053176</v>
      </c>
      <c r="H39" s="21">
        <f>SUM(H11:H38)</f>
        <v>109</v>
      </c>
      <c r="I39" s="28">
        <f>SUM(I11:I38)</f>
        <v>46</v>
      </c>
      <c r="J39" s="2"/>
      <c r="K39" s="2"/>
      <c r="L39" s="41"/>
      <c r="P39" s="2"/>
      <c r="Q39" s="2"/>
    </row>
    <row r="40" spans="1:17" s="1" customFormat="1" x14ac:dyDescent="0.25">
      <c r="M40" s="2"/>
      <c r="N40" s="2"/>
      <c r="O40" s="41"/>
      <c r="P40" s="2"/>
      <c r="Q40" s="2"/>
    </row>
    <row r="41" spans="1:17" s="1" customFormat="1" x14ac:dyDescent="0.25">
      <c r="M41" s="2"/>
      <c r="N41" s="2"/>
      <c r="O41" s="41"/>
      <c r="P41" s="2"/>
      <c r="Q41" s="2"/>
    </row>
    <row r="42" spans="1:17" s="1" customFormat="1" x14ac:dyDescent="0.25">
      <c r="M42" s="2"/>
      <c r="N42" s="2"/>
      <c r="O42" s="41"/>
      <c r="P42" s="2"/>
      <c r="Q42" s="2"/>
    </row>
    <row r="43" spans="1:17" s="1" customFormat="1" x14ac:dyDescent="0.25">
      <c r="M43" s="2"/>
      <c r="N43" s="2"/>
      <c r="O43" s="41"/>
      <c r="P43" s="2"/>
      <c r="Q43" s="2"/>
    </row>
    <row r="44" spans="1:17" s="1" customFormat="1" x14ac:dyDescent="0.25">
      <c r="M44" s="2"/>
      <c r="N44" s="2"/>
      <c r="O44" s="41"/>
      <c r="P44" s="2"/>
      <c r="Q44" s="2"/>
    </row>
    <row r="45" spans="1:17" s="1" customFormat="1" x14ac:dyDescent="0.25">
      <c r="M45" s="2"/>
      <c r="N45" s="2"/>
      <c r="O45" s="41"/>
      <c r="P45" s="2"/>
      <c r="Q45" s="2"/>
    </row>
    <row r="46" spans="1:17" s="1" customFormat="1" x14ac:dyDescent="0.25">
      <c r="M46" s="2"/>
      <c r="N46" s="2"/>
      <c r="O46" s="41"/>
      <c r="P46" s="2"/>
      <c r="Q46" s="2"/>
    </row>
    <row r="47" spans="1:17" s="1" customFormat="1" x14ac:dyDescent="0.25">
      <c r="M47" s="2"/>
      <c r="N47" s="2"/>
      <c r="O47" s="41"/>
      <c r="P47" s="2"/>
      <c r="Q47" s="2"/>
    </row>
    <row r="48" spans="1:17" s="1" customFormat="1" x14ac:dyDescent="0.25">
      <c r="M48" s="2"/>
      <c r="N48" s="2"/>
      <c r="O48" s="41"/>
      <c r="P48" s="2"/>
      <c r="Q48" s="2"/>
    </row>
    <row r="49" spans="13:17" s="1" customFormat="1" x14ac:dyDescent="0.25">
      <c r="M49" s="2"/>
      <c r="N49" s="2"/>
      <c r="O49" s="41"/>
      <c r="P49" s="2"/>
      <c r="Q49" s="2"/>
    </row>
    <row r="50" spans="13:17" s="1" customFormat="1" x14ac:dyDescent="0.25">
      <c r="M50" s="2"/>
      <c r="N50" s="2"/>
      <c r="O50" s="41"/>
      <c r="P50" s="2"/>
      <c r="Q50" s="2"/>
    </row>
    <row r="51" spans="13:17" s="1" customFormat="1" x14ac:dyDescent="0.25">
      <c r="M51" s="2"/>
      <c r="N51" s="2"/>
      <c r="O51" s="41"/>
      <c r="P51" s="2"/>
      <c r="Q51" s="2"/>
    </row>
    <row r="52" spans="13:17" s="1" customFormat="1" x14ac:dyDescent="0.25">
      <c r="M52" s="2"/>
      <c r="N52" s="2"/>
      <c r="O52" s="41"/>
      <c r="P52" s="2"/>
      <c r="Q52" s="2"/>
    </row>
    <row r="53" spans="13:17" s="1" customFormat="1" x14ac:dyDescent="0.25">
      <c r="M53" s="2"/>
      <c r="N53" s="2"/>
      <c r="O53" s="41"/>
      <c r="P53" s="2"/>
      <c r="Q53" s="2"/>
    </row>
    <row r="54" spans="13:17" s="1" customFormat="1" x14ac:dyDescent="0.25">
      <c r="M54" s="2"/>
      <c r="N54" s="2"/>
      <c r="O54" s="41"/>
      <c r="P54" s="2"/>
      <c r="Q54" s="2"/>
    </row>
    <row r="55" spans="13:17" s="1" customFormat="1" x14ac:dyDescent="0.25">
      <c r="M55" s="2"/>
      <c r="N55" s="2"/>
      <c r="O55" s="41"/>
      <c r="P55" s="2"/>
      <c r="Q55" s="2"/>
    </row>
    <row r="56" spans="13:17" s="1" customFormat="1" x14ac:dyDescent="0.25">
      <c r="M56" s="2"/>
      <c r="N56" s="2"/>
      <c r="O56" s="41"/>
      <c r="P56" s="2"/>
      <c r="Q56" s="2"/>
    </row>
    <row r="57" spans="13:17" s="1" customFormat="1" x14ac:dyDescent="0.25">
      <c r="M57" s="2"/>
      <c r="N57" s="2"/>
      <c r="O57" s="41"/>
      <c r="P57" s="2"/>
      <c r="Q57" s="2"/>
    </row>
    <row r="58" spans="13:17" s="1" customFormat="1" x14ac:dyDescent="0.25">
      <c r="M58" s="2"/>
      <c r="N58" s="2"/>
      <c r="O58" s="41"/>
      <c r="P58" s="2"/>
      <c r="Q58" s="2"/>
    </row>
    <row r="59" spans="13:17" s="1" customFormat="1" x14ac:dyDescent="0.25">
      <c r="M59" s="2"/>
      <c r="N59" s="2"/>
      <c r="O59" s="41"/>
      <c r="P59" s="2"/>
      <c r="Q59" s="2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DIPUTADOS 2017</vt:lpstr>
      <vt:lpstr>RESLTADOS 2020</vt:lpstr>
      <vt:lpstr>PLEBISCITO 2020</vt:lpstr>
      <vt:lpstr>SIMULACION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Felipe Ramírez Ceballos</dc:creator>
  <cp:lastModifiedBy>Pedro Felipe Ramírez Ceballos</cp:lastModifiedBy>
  <dcterms:created xsi:type="dcterms:W3CDTF">2020-11-22T03:44:55Z</dcterms:created>
  <dcterms:modified xsi:type="dcterms:W3CDTF">2020-11-22T18:05:11Z</dcterms:modified>
</cp:coreProperties>
</file>